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V:\Eelarveosakond\oma\Eelarve\2023 ea seadus\Eelarved\"/>
    </mc:Choice>
  </mc:AlternateContent>
  <xr:revisionPtr revIDLastSave="0" documentId="13_ncr:1_{D9127900-AE55-4650-B1E1-639DE90C79BB}" xr6:coauthVersionLast="47" xr6:coauthVersionMax="47" xr10:uidLastSave="{00000000-0000-0000-0000-000000000000}"/>
  <bookViews>
    <workbookView xWindow="-108" yWindow="-108" windowWidth="23256" windowHeight="12576" xr2:uid="{BD55265E-7328-4F6D-85D8-FAD47CEA9A12}"/>
  </bookViews>
  <sheets>
    <sheet name="Lisa 3 RIA " sheetId="1" r:id="rId1"/>
  </sheets>
  <definedNames>
    <definedName name="_xlnm._FilterDatabase" localSheetId="0" hidden="1">'Lisa 3 RIA '!$A$14:$M$69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 l="1"/>
  <c r="N56" i="1"/>
  <c r="N50" i="1"/>
  <c r="N43" i="1"/>
  <c r="N36" i="1"/>
  <c r="N29" i="1"/>
  <c r="K65" i="1"/>
  <c r="K63" i="1"/>
  <c r="K61" i="1"/>
  <c r="K32" i="1"/>
  <c r="K23" i="1"/>
  <c r="K17" i="1"/>
  <c r="L17" i="1"/>
  <c r="M17" i="1"/>
  <c r="K60" i="1" l="1"/>
  <c r="K59" i="1" s="1"/>
  <c r="K22" i="1"/>
  <c r="K21" i="1" s="1"/>
  <c r="K7" i="1" l="1"/>
  <c r="K8" i="1" s="1"/>
  <c r="K9" i="1"/>
  <c r="K10" i="1"/>
  <c r="K11" i="1"/>
  <c r="K12" i="1"/>
  <c r="L65" i="1"/>
  <c r="M65" i="1"/>
  <c r="L63" i="1"/>
  <c r="M63" i="1"/>
  <c r="L61" i="1"/>
  <c r="M61" i="1"/>
  <c r="L32" i="1"/>
  <c r="M32" i="1"/>
  <c r="L23" i="1"/>
  <c r="M23" i="1"/>
  <c r="N26" i="1"/>
  <c r="N34" i="1"/>
  <c r="N35" i="1"/>
  <c r="N42" i="1"/>
  <c r="N48" i="1"/>
  <c r="N49" i="1"/>
  <c r="N54" i="1"/>
  <c r="K13" i="1" l="1"/>
  <c r="M22" i="1"/>
  <c r="M21" i="1" s="1"/>
  <c r="M60" i="1"/>
  <c r="M59" i="1" s="1"/>
  <c r="L60" i="1"/>
  <c r="L59" i="1" s="1"/>
  <c r="L22" i="1"/>
  <c r="L21" i="1" s="1"/>
  <c r="L12" i="1"/>
  <c r="L11" i="1"/>
  <c r="L10" i="1"/>
  <c r="L9" i="1"/>
  <c r="L7" i="1"/>
  <c r="L8" i="1" s="1"/>
  <c r="L13" i="1" l="1"/>
  <c r="M7" i="1"/>
  <c r="M8" i="1" s="1"/>
  <c r="M9" i="1"/>
  <c r="M10" i="1"/>
  <c r="M11" i="1"/>
  <c r="M12" i="1"/>
  <c r="H65" i="1"/>
  <c r="I65" i="1"/>
  <c r="H63" i="1"/>
  <c r="I63" i="1"/>
  <c r="J63" i="1"/>
  <c r="H61" i="1"/>
  <c r="I61" i="1"/>
  <c r="H32" i="1"/>
  <c r="I32" i="1"/>
  <c r="H23" i="1"/>
  <c r="I23" i="1"/>
  <c r="H17" i="1"/>
  <c r="I17" i="1"/>
  <c r="J25" i="1"/>
  <c r="N25" i="1" s="1"/>
  <c r="J27" i="1"/>
  <c r="N27" i="1" s="1"/>
  <c r="J28" i="1"/>
  <c r="N28" i="1" s="1"/>
  <c r="J30" i="1"/>
  <c r="N30" i="1" s="1"/>
  <c r="J31" i="1"/>
  <c r="N31" i="1" s="1"/>
  <c r="J33" i="1"/>
  <c r="N33" i="1" s="1"/>
  <c r="J37" i="1"/>
  <c r="N37" i="1" s="1"/>
  <c r="J38" i="1"/>
  <c r="N38" i="1" s="1"/>
  <c r="J39" i="1"/>
  <c r="N39" i="1" s="1"/>
  <c r="J40" i="1"/>
  <c r="N40" i="1" s="1"/>
  <c r="J41" i="1"/>
  <c r="N41" i="1" s="1"/>
  <c r="J44" i="1"/>
  <c r="N44" i="1" s="1"/>
  <c r="J45" i="1"/>
  <c r="N45" i="1" s="1"/>
  <c r="J46" i="1"/>
  <c r="N46" i="1" s="1"/>
  <c r="J47" i="1"/>
  <c r="N47" i="1" s="1"/>
  <c r="J51" i="1"/>
  <c r="N51" i="1" s="1"/>
  <c r="J52" i="1"/>
  <c r="N52" i="1" s="1"/>
  <c r="J53" i="1"/>
  <c r="N53" i="1" s="1"/>
  <c r="J55" i="1"/>
  <c r="N55" i="1" s="1"/>
  <c r="J57" i="1"/>
  <c r="N57" i="1" s="1"/>
  <c r="J58" i="1"/>
  <c r="N58" i="1" s="1"/>
  <c r="J62" i="1"/>
  <c r="J64" i="1"/>
  <c r="N64" i="1" s="1"/>
  <c r="N63" i="1" s="1"/>
  <c r="J66" i="1"/>
  <c r="N66" i="1" s="1"/>
  <c r="J67" i="1"/>
  <c r="N67" i="1" s="1"/>
  <c r="J68" i="1"/>
  <c r="N68" i="1" s="1"/>
  <c r="J69" i="1"/>
  <c r="N69" i="1" s="1"/>
  <c r="J24" i="1"/>
  <c r="N24" i="1" s="1"/>
  <c r="J19" i="1"/>
  <c r="N19" i="1" s="1"/>
  <c r="J20" i="1"/>
  <c r="N20" i="1" s="1"/>
  <c r="J18" i="1"/>
  <c r="N18" i="1" s="1"/>
  <c r="N23" i="1" l="1"/>
  <c r="N17" i="1"/>
  <c r="N65" i="1"/>
  <c r="J61" i="1"/>
  <c r="J60" i="1" s="1"/>
  <c r="J59" i="1" s="1"/>
  <c r="N62" i="1"/>
  <c r="N61" i="1" s="1"/>
  <c r="N60" i="1" s="1"/>
  <c r="N59" i="1" s="1"/>
  <c r="N32" i="1"/>
  <c r="N11" i="1"/>
  <c r="H60" i="1"/>
  <c r="H59" i="1" s="1"/>
  <c r="J23" i="1"/>
  <c r="N7" i="1"/>
  <c r="N8" i="1" s="1"/>
  <c r="N10" i="1"/>
  <c r="J17" i="1"/>
  <c r="J32" i="1"/>
  <c r="J65" i="1"/>
  <c r="N12" i="1"/>
  <c r="M13" i="1"/>
  <c r="I60" i="1"/>
  <c r="I59" i="1" s="1"/>
  <c r="I22" i="1"/>
  <c r="I21" i="1" s="1"/>
  <c r="H22" i="1"/>
  <c r="H21" i="1" s="1"/>
  <c r="I7" i="1"/>
  <c r="I8" i="1" s="1"/>
  <c r="I9" i="1"/>
  <c r="I10" i="1"/>
  <c r="I11" i="1"/>
  <c r="I12" i="1"/>
  <c r="N22" i="1" l="1"/>
  <c r="N21" i="1" s="1"/>
  <c r="N9" i="1"/>
  <c r="N13" i="1" s="1"/>
  <c r="J22" i="1"/>
  <c r="J21" i="1" s="1"/>
  <c r="I13" i="1"/>
  <c r="J12" i="1"/>
  <c r="H7" i="1"/>
  <c r="H8" i="1" s="1"/>
  <c r="H9" i="1"/>
  <c r="H10" i="1"/>
  <c r="H11" i="1"/>
  <c r="H12" i="1"/>
  <c r="G65" i="1"/>
  <c r="G63" i="1"/>
  <c r="G61" i="1"/>
  <c r="G32" i="1"/>
  <c r="G23" i="1"/>
  <c r="G17" i="1"/>
  <c r="G12" i="1"/>
  <c r="G11" i="1"/>
  <c r="G10" i="1"/>
  <c r="G9" i="1"/>
  <c r="G7" i="1"/>
  <c r="G8" i="1" s="1"/>
  <c r="H13" i="1" l="1"/>
  <c r="J11" i="1"/>
  <c r="J9" i="1"/>
  <c r="J7" i="1"/>
  <c r="J8" i="1" s="1"/>
  <c r="G22" i="1"/>
  <c r="G21" i="1" s="1"/>
  <c r="J10" i="1"/>
  <c r="G60" i="1"/>
  <c r="G59" i="1" s="1"/>
  <c r="G13" i="1"/>
  <c r="J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tc={A4F1C3F9-BEF0-4944-BDFA-56E85878532F}</author>
    <author>tc={5CDC39AF-689D-4268-8251-23E0BCDE23F1}</author>
    <author>tc={7D8BA8BA-3381-48FA-B5AE-FE2AA6FDE846}</author>
    <author>tc={D0FBE82B-8DED-4145-8AD4-F1DC908599B4}</author>
  </authors>
  <commentList>
    <comment ref="I39" authorId="0" shapeId="0" xr:uid="{A4F1C3F9-BEF0-4944-BDFA-56E85878532F}">
      <text>
        <t>[Lõimkommentaar]
Teie Exceli versioon võimaldab teil seda lõimkommentaari lugeda, ent kõik sellesse tehtud muudatused eemaldatakse, kui fail avatakse Exceli uuemas versioonis. Lisateavet leiate siit: https://go.microsoft.com/fwlink/?linkid=870924.
Kommentaar:
    andmesaatkonna internetiühenduseks MKMilt</t>
      </text>
    </comment>
    <comment ref="I62" authorId="1" shapeId="0" xr:uid="{5CDC39AF-689D-4268-8251-23E0BCDE23F1}">
      <text>
        <t xml:space="preserve">[Lõimkommentaar]
Teie Exceli versioon võimaldab teil seda lõimkommentaari lugeda, ent kõik sellesse tehtud muudatused eemaldatakse, kui fail avatakse Exceli uuemas versioonis. Lisateavet leiate siit: https://go.microsoft.com/fwlink/?linkid=870924.
Kommentaar: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
      </text>
    </comment>
    <comment ref="M62" authorId="2" shapeId="0" xr:uid="{7D8BA8BA-3381-48FA-B5AE-FE2AA6FDE846}">
      <text>
        <t>[Lõimkommentaar]
Teie Exceli versioon võimaldab teil seda lõimkommentaari lugeda, ent kõik sellesse tehtud muudatused eemaldatakse, kui fail avatakse Exceli uuemas versioonis. Lisateavet leiate siit: https://go.microsoft.com/fwlink/?linkid=870924.
Kommentaar:
    -60 tuh võetud Digiriigi pr-st, +500 tuh antud MKMi TA inv eelarvesse tagasi</t>
      </text>
    </comment>
    <comment ref="I64" authorId="3" shapeId="0" xr:uid="{D0FBE82B-8DED-4145-8AD4-F1DC908599B4}">
      <text>
        <t xml:space="preserve">[Lõimkommentaar]
Teie Exceli versioon võimaldab teil seda lõimkommentaari lugeda, ent kõik sellesse tehtud muudatused eemaldatakse, kui fail avatakse Exceli uuemas versioonis. Lisateavet leiate siit: https://go.microsoft.com/fwlink/?linkid=870924.
Kommentaar: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
      </text>
    </comment>
  </commentList>
</comments>
</file>

<file path=xl/sharedStrings.xml><?xml version="1.0" encoding="utf-8"?>
<sst xmlns="http://schemas.openxmlformats.org/spreadsheetml/2006/main" count="237" uniqueCount="88">
  <si>
    <t>Lisa 3</t>
  </si>
  <si>
    <t>Riigi Infosüsteemi Amet</t>
  </si>
  <si>
    <t>Tulud</t>
  </si>
  <si>
    <t>Tulud kokku</t>
  </si>
  <si>
    <t>Investeeringud</t>
  </si>
  <si>
    <t>Kulud</t>
  </si>
  <si>
    <t>Põhivara kulum</t>
  </si>
  <si>
    <t>Käibemaks</t>
  </si>
  <si>
    <t>Kulud ja investeeringud kokku</t>
  </si>
  <si>
    <t>Programmi tegevus - kood</t>
  </si>
  <si>
    <t>Programmi tegevus - nimi</t>
  </si>
  <si>
    <t>Eelarve liik*</t>
  </si>
  <si>
    <t>Eelarve objekt</t>
  </si>
  <si>
    <t>Objekti nimi</t>
  </si>
  <si>
    <t>Majanduslik sisu</t>
  </si>
  <si>
    <t>Stsenaarium asutuse kulumudelis</t>
  </si>
  <si>
    <t>EELARVE</t>
  </si>
  <si>
    <t/>
  </si>
  <si>
    <t>Periood asutuse kulumudelis</t>
  </si>
  <si>
    <t>TULUD KOKKU</t>
  </si>
  <si>
    <t>XX010000</t>
  </si>
  <si>
    <t>Programmide ülene</t>
  </si>
  <si>
    <t>10</t>
  </si>
  <si>
    <t>Dokumendi legaliseerimise riigilõiv</t>
  </si>
  <si>
    <t>40</t>
  </si>
  <si>
    <t>Saadud välistoetused</t>
  </si>
  <si>
    <t>44</t>
  </si>
  <si>
    <t>Omatulud transpordi- ja sidealasest tegevusest</t>
  </si>
  <si>
    <t>PROGRAMM  DIGIÜHISKOND</t>
  </si>
  <si>
    <t>INVESTEERINGUD KOKKU</t>
  </si>
  <si>
    <t>IYDA0000</t>
  </si>
  <si>
    <t>Investeeringud digiühiskonda</t>
  </si>
  <si>
    <t>20</t>
  </si>
  <si>
    <t>IN002000</t>
  </si>
  <si>
    <t>IT investeeringud</t>
  </si>
  <si>
    <t>KULUD  KOKKU</t>
  </si>
  <si>
    <t>IYDA0101</t>
  </si>
  <si>
    <t>Digiriigi arenguhüpped</t>
  </si>
  <si>
    <t>60</t>
  </si>
  <si>
    <t>IYDA0102</t>
  </si>
  <si>
    <t>Digiriigi alusbaasi kindlustamine</t>
  </si>
  <si>
    <t>IYDA0202</t>
  </si>
  <si>
    <t>IYDA0203</t>
  </si>
  <si>
    <t>Küberturvalisuse tagamine</t>
  </si>
  <si>
    <t>PROGRAMM  TEADMUSSIIRE</t>
  </si>
  <si>
    <t>TI020000</t>
  </si>
  <si>
    <t>Investeeringud teadmussiirdesse</t>
  </si>
  <si>
    <t>Investeeringud (teadus- ja arendustegev)</t>
  </si>
  <si>
    <t>TI020101</t>
  </si>
  <si>
    <t>Ettevõtete innovatsiooni-, digi- ja rohepöörde soodustamine</t>
  </si>
  <si>
    <t>KÄIBEMAKS  KOKKU</t>
  </si>
  <si>
    <t xml:space="preserve">Investeeringud </t>
  </si>
  <si>
    <t>Kinnitatud eelarve 2023</t>
  </si>
  <si>
    <t>Lõplik eelarve 2023</t>
  </si>
  <si>
    <t>IN002080</t>
  </si>
  <si>
    <t>2022 LEA IT investeeringud</t>
  </si>
  <si>
    <t>SR070162</t>
  </si>
  <si>
    <t>Digiriigi kesksed teenused</t>
  </si>
  <si>
    <t>SR070135</t>
  </si>
  <si>
    <t>IT vajaku kompenseerimine (2)</t>
  </si>
  <si>
    <t>SE000080</t>
  </si>
  <si>
    <t>2022 LEA</t>
  </si>
  <si>
    <t>SR07A064</t>
  </si>
  <si>
    <t>IT vajaku kompenseerimine</t>
  </si>
  <si>
    <t>2023_01</t>
  </si>
  <si>
    <t>EELARVE_ULE</t>
  </si>
  <si>
    <t>MINISTRI_LIIGENDUS</t>
  </si>
  <si>
    <t>Sisemised muudatused</t>
  </si>
  <si>
    <t>Suundumuste, riskide ja mõjude analüüsivõime arendamine</t>
  </si>
  <si>
    <t>2022. a-st erak ülek vahendid MKMi 23.01.2023 KK nr 4</t>
  </si>
  <si>
    <t>* Eelarve liik: 10 - arvestuslikud vahendid, 20 - kindlaksmääratud vahendid, 32 - välistoetuste riiklik kaasfinantseerimine, 40 - välistoetustest ja moderniseerimisfondist saadavad vahendid, 41 - vahendatavad välistoetused, 43 - CO2 müügist saadavad vahendid, 44 - omatuludest saadavad vahendid, 45 - ebaregulaarsetest tuludest saadavad vahendid, 60 - mitterahalised vahendid (põhivara kulum)</t>
  </si>
  <si>
    <t>MINISTRI_    LIIGENDUS</t>
  </si>
  <si>
    <t>TULEMUSVALDKOND  DIGIÜHISKOND</t>
  </si>
  <si>
    <t>TULEMUSVALDKOND  TEADUS-  JA  ARENDUSTEGEVUS  NING  ETTEVÕTLUS</t>
  </si>
  <si>
    <t>2022. a-st ülek vahendid MKMi 22.06.2023 KK nr 119</t>
  </si>
  <si>
    <t>2023_05</t>
  </si>
  <si>
    <t>EELARVE_ ULE</t>
  </si>
  <si>
    <t>SR070033</t>
  </si>
  <si>
    <t>Struktuurifondide proj-de investeeringud</t>
  </si>
  <si>
    <t>SR070234</t>
  </si>
  <si>
    <t>Struktuurifondide halduskulud</t>
  </si>
  <si>
    <t>RaM 03.04.2023 kk nr 77</t>
  </si>
  <si>
    <t>RESERV</t>
  </si>
  <si>
    <t>2023_04</t>
  </si>
  <si>
    <t>SR070077</t>
  </si>
  <si>
    <t>IT vajaku kompenseerimine 4</t>
  </si>
  <si>
    <t>2023_08</t>
  </si>
  <si>
    <t>ettevõtlus- ja infotehnoloogiaministri ning majandus- ja taristuministri käskkirja "Majandus- ja                                                                                                                                                                                    Kommunikatsiooniministeeriumi ja tema valitsemisala asutuste 2023. a eelarvete kinnitamine"  juurde (muudetud sõnastuses)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</si>
</sst>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sz val="11"/>
      <color theme="1"/>
      <name val="Calibri"/>
      <family val="2"/>
      <charset val="186"/>
      <scheme val="minor"/>
    </font>
    <font>
      <sz val="10"/>
      <color indexed="8"/>
      <name val="Times New Roman"/>
      <family val="1"/>
      <charset val="186"/>
    </font>
    <font>
      <b/>
      <sz val="10"/>
      <color indexed="8"/>
      <name val="Times New Roman"/>
      <family val="1"/>
      <charset val="186"/>
    </font>
    <font>
      <sz val="11"/>
      <color theme="1"/>
      <name val="Arial"/>
      <family val="2"/>
      <charset val="186"/>
    </font>
    <font>
      <sz val="9"/>
      <color theme="1"/>
      <name val="Times New Roman"/>
      <family val="1"/>
      <charset val="186"/>
    </font>
    <font>
      <sz val="9"/>
      <name val="Times New Roman"/>
      <family val="1"/>
      <charset val="186"/>
    </font>
    <font>
      <i/>
      <u/>
      <sz val="9"/>
      <name val="Times New Roman"/>
      <family val="1"/>
      <charset val="186"/>
    </font>
    <font>
      <i/>
      <u/>
      <sz val="9"/>
      <color theme="1"/>
      <name val="Times New Roman"/>
      <family val="1"/>
      <charset val="186"/>
    </font>
    <font>
      <b/>
      <sz val="10"/>
      <name val="Times New Roman"/>
      <family val="1"/>
      <charset val="186"/>
    </font>
    <font>
      <sz val="11"/>
      <color rgb="FFFFFFFF"/>
      <name val="Calibri"/>
      <family val="2"/>
      <scheme val="minor"/>
    </font>
    <font>
      <i/>
      <sz val="10"/>
      <name val="Times New Roman"/>
      <family val="1"/>
      <charset val="186"/>
    </font>
    <font>
      <i/>
      <sz val="10"/>
      <color theme="1"/>
      <name val="Times New Roman"/>
      <family val="1"/>
      <charset val="186"/>
    </font>
    <font>
      <b/>
      <sz val="9"/>
      <name val="Times New Roman"/>
      <family val="1"/>
      <charset val="186"/>
    </font>
    <font>
      <b/>
      <sz val="9"/>
      <color indexed="8"/>
      <name val="Times New Roman"/>
      <family val="1"/>
      <charset val="186"/>
    </font>
    <font>
      <sz val="10"/>
      <name val="Times New Roman"/>
      <family val="1"/>
      <charset val="186"/>
    </font>
    <font>
      <b/>
      <sz val="11"/>
      <color indexed="8"/>
      <name val="Calibri"/>
      <family val="2"/>
      <charset val="186"/>
      <scheme val="minor"/>
    </font>
    <font>
      <sz val="9"/>
      <color indexed="8"/>
      <name val="Times New Roman"/>
      <family val="1"/>
      <charset val="186"/>
    </font>
    <font>
      <sz val="11"/>
      <color indexed="8"/>
      <name val="Calibri"/>
      <family val="2"/>
      <charset val="186"/>
      <scheme val="minor"/>
    </font>
    <font>
      <sz val="8"/>
      <name val="Calibri"/>
      <family val="2"/>
      <scheme val="minor"/>
    </font>
    <font>
      <sz val="9"/>
      <color indexed="8"/>
      <name val="Segoe UI"/>
      <family val="2"/>
      <charset val="186"/>
    </font>
    <font>
      <b/>
      <sz val="10"/>
      <color rgb="FFFF0000"/>
      <name val="Times New Roman"/>
      <family val="1"/>
      <charset val="186"/>
    </font>
    <font>
      <b/>
      <sz val="9.5"/>
      <name val="Times New Roman"/>
      <family val="1"/>
      <charset val="186"/>
    </font>
    <font>
      <i/>
      <sz val="9"/>
      <name val="Times New Roman"/>
      <family val="1"/>
      <charset val="186"/>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rgb="FFEBEBEB"/>
      </right>
      <top style="thin">
        <color rgb="FFEBEBEB"/>
      </top>
      <bottom style="thin">
        <color rgb="FFEBEBEB"/>
      </bottom>
      <diagonal/>
    </border>
  </borders>
  <cellStyleXfs count="3">
    <xf numFmtId="0" fontId="0" fillId="0" borderId="0"/>
    <xf numFmtId="0" fontId="4" fillId="0" borderId="0"/>
    <xf numFmtId="0" fontId="1" fillId="0" borderId="0"/>
  </cellStyleXfs>
  <cellXfs count="59">
    <xf numFmtId="0" fontId="0" fillId="0" borderId="0" xfId="0"/>
    <xf numFmtId="0" fontId="0" fillId="0" borderId="0" xfId="0" applyAlignment="1">
      <alignment horizontal="center"/>
    </xf>
    <xf numFmtId="0" fontId="2" fillId="0" borderId="0" xfId="0" applyFont="1"/>
    <xf numFmtId="0" fontId="3" fillId="0" borderId="0" xfId="0" applyFont="1" applyAlignment="1">
      <alignment horizontal="right"/>
    </xf>
    <xf numFmtId="0" fontId="2" fillId="0" borderId="0" xfId="0" applyFont="1" applyAlignment="1">
      <alignment wrapText="1"/>
    </xf>
    <xf numFmtId="0" fontId="3" fillId="0" borderId="0" xfId="0" applyFont="1"/>
    <xf numFmtId="3" fontId="5" fillId="0" borderId="0" xfId="1" applyNumberFormat="1" applyFont="1" applyAlignment="1">
      <alignment horizontal="right" wrapText="1"/>
    </xf>
    <xf numFmtId="3" fontId="6" fillId="0" borderId="0" xfId="1" applyNumberFormat="1" applyFont="1" applyAlignment="1" applyProtection="1">
      <alignment horizontal="right"/>
      <protection hidden="1"/>
    </xf>
    <xf numFmtId="3" fontId="7" fillId="0" borderId="0" xfId="1" applyNumberFormat="1" applyFont="1" applyAlignment="1">
      <alignment horizontal="right" wrapText="1"/>
    </xf>
    <xf numFmtId="3" fontId="8" fillId="0" borderId="0" xfId="1" applyNumberFormat="1" applyFont="1" applyAlignment="1">
      <alignment horizontal="right" wrapText="1"/>
    </xf>
    <xf numFmtId="49" fontId="5" fillId="0" borderId="0" xfId="1" applyNumberFormat="1" applyFont="1" applyAlignment="1">
      <alignment horizontal="right" wrapText="1"/>
    </xf>
    <xf numFmtId="49" fontId="5" fillId="0" borderId="0" xfId="1" applyNumberFormat="1" applyFont="1" applyAlignment="1">
      <alignment horizontal="right"/>
    </xf>
    <xf numFmtId="3" fontId="8" fillId="0" borderId="0" xfId="1" applyNumberFormat="1" applyFont="1" applyAlignment="1">
      <alignment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0" fillId="0" borderId="1" xfId="0" applyFont="1" applyBorder="1"/>
    <xf numFmtId="0" fontId="10" fillId="0" borderId="1" xfId="0" applyFont="1" applyBorder="1" applyAlignment="1">
      <alignment horizontal="center"/>
    </xf>
    <xf numFmtId="0" fontId="0" fillId="0" borderId="1" xfId="0" applyBorder="1"/>
    <xf numFmtId="0" fontId="11" fillId="0" borderId="1" xfId="2" applyFont="1" applyBorder="1" applyAlignment="1">
      <alignment vertical="center" wrapText="1"/>
    </xf>
    <xf numFmtId="0" fontId="11" fillId="0" borderId="1" xfId="2" applyFont="1" applyBorder="1" applyAlignment="1">
      <alignment horizontal="right" vertical="center" wrapText="1"/>
    </xf>
    <xf numFmtId="3" fontId="12" fillId="0" borderId="1" xfId="2" applyNumberFormat="1" applyFont="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xf>
    <xf numFmtId="0" fontId="0" fillId="2" borderId="1" xfId="0" applyFill="1" applyBorder="1" applyAlignment="1">
      <alignment horizontal="center"/>
    </xf>
    <xf numFmtId="0" fontId="11" fillId="2" borderId="1" xfId="2" applyFont="1" applyFill="1" applyBorder="1" applyAlignment="1">
      <alignment horizontal="right" vertical="center" wrapText="1"/>
    </xf>
    <xf numFmtId="3" fontId="3" fillId="2" borderId="1" xfId="0" applyNumberFormat="1" applyFont="1" applyFill="1" applyBorder="1" applyAlignment="1">
      <alignment horizontal="right"/>
    </xf>
    <xf numFmtId="0" fontId="2" fillId="0" borderId="1" xfId="0" applyFont="1" applyBorder="1"/>
    <xf numFmtId="3" fontId="2" fillId="0" borderId="1" xfId="0" applyNumberFormat="1" applyFont="1" applyBorder="1"/>
    <xf numFmtId="0" fontId="14" fillId="2" borderId="1" xfId="0" applyFont="1" applyFill="1" applyBorder="1" applyAlignment="1">
      <alignment horizontal="left"/>
    </xf>
    <xf numFmtId="0" fontId="14" fillId="2" borderId="1" xfId="0" applyFont="1" applyFill="1" applyBorder="1"/>
    <xf numFmtId="0" fontId="0" fillId="2" borderId="1" xfId="0" applyFill="1" applyBorder="1"/>
    <xf numFmtId="3" fontId="3" fillId="2" borderId="1" xfId="0" applyNumberFormat="1" applyFont="1" applyFill="1" applyBorder="1"/>
    <xf numFmtId="0" fontId="15" fillId="0" borderId="1" xfId="0" applyFont="1" applyBorder="1"/>
    <xf numFmtId="3" fontId="15" fillId="0" borderId="1" xfId="0" applyNumberFormat="1" applyFont="1" applyBorder="1"/>
    <xf numFmtId="0" fontId="16" fillId="0" borderId="0" xfId="0" applyFont="1"/>
    <xf numFmtId="0" fontId="17" fillId="2"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18" fillId="2" borderId="1" xfId="0" applyFont="1" applyFill="1" applyBorder="1"/>
    <xf numFmtId="0" fontId="18" fillId="2" borderId="1" xfId="0" applyFont="1" applyFill="1" applyBorder="1" applyAlignment="1">
      <alignment horizontal="center"/>
    </xf>
    <xf numFmtId="0" fontId="2" fillId="0" borderId="0" xfId="0" applyFont="1" applyAlignment="1">
      <alignment vertical="top" wrapText="1"/>
    </xf>
    <xf numFmtId="0" fontId="2" fillId="0" borderId="0" xfId="0" applyFont="1" applyAlignment="1">
      <alignment vertical="center" wrapText="1"/>
    </xf>
    <xf numFmtId="0" fontId="20" fillId="0" borderId="0" xfId="0" applyFont="1" applyAlignment="1">
      <alignment vertical="center"/>
    </xf>
    <xf numFmtId="3" fontId="21" fillId="0" borderId="1" xfId="0" applyNumberFormat="1" applyFont="1" applyBorder="1"/>
    <xf numFmtId="3" fontId="22" fillId="3" borderId="1" xfId="0" applyNumberFormat="1" applyFont="1" applyFill="1" applyBorder="1" applyAlignment="1">
      <alignment vertical="center" wrapText="1"/>
    </xf>
    <xf numFmtId="3" fontId="2" fillId="0" borderId="1" xfId="0" applyNumberFormat="1" applyFont="1" applyBorder="1" applyAlignment="1">
      <alignment horizontal="center" vertical="center"/>
    </xf>
    <xf numFmtId="0" fontId="2" fillId="0" borderId="1" xfId="0" quotePrefix="1" applyFont="1" applyBorder="1" applyAlignment="1">
      <alignment horizontal="center"/>
    </xf>
    <xf numFmtId="4" fontId="9" fillId="3" borderId="1" xfId="2" applyNumberFormat="1" applyFont="1" applyFill="1" applyBorder="1" applyAlignment="1">
      <alignment horizontal="left" vertical="center" wrapText="1"/>
    </xf>
    <xf numFmtId="4" fontId="23" fillId="0" borderId="1" xfId="2" applyNumberFormat="1" applyFont="1" applyBorder="1" applyAlignment="1">
      <alignment horizontal="center" vertical="center" wrapText="1"/>
    </xf>
    <xf numFmtId="0" fontId="2" fillId="0" borderId="1" xfId="0" applyFont="1" applyBorder="1" applyAlignment="1">
      <alignment horizontal="center" vertical="center"/>
    </xf>
    <xf numFmtId="49" fontId="15" fillId="4" borderId="2" xfId="0" applyNumberFormat="1" applyFont="1" applyFill="1" applyBorder="1" applyAlignment="1">
      <alignment horizontal="left"/>
    </xf>
    <xf numFmtId="49" fontId="15" fillId="4" borderId="1" xfId="0" applyNumberFormat="1" applyFont="1" applyFill="1" applyBorder="1" applyAlignment="1">
      <alignment horizontal="left"/>
    </xf>
    <xf numFmtId="0" fontId="2" fillId="0" borderId="0" xfId="0" applyFont="1" applyAlignment="1">
      <alignment horizontal="left" vertical="top" wrapText="1"/>
    </xf>
    <xf numFmtId="0" fontId="2" fillId="0" borderId="0" xfId="0" applyFont="1" applyAlignment="1">
      <alignment horizontal="right" wrapText="1"/>
    </xf>
    <xf numFmtId="0" fontId="13" fillId="2" borderId="1" xfId="1" applyFont="1" applyFill="1" applyBorder="1" applyAlignment="1">
      <alignment horizontal="left"/>
    </xf>
    <xf numFmtId="0" fontId="13" fillId="3" borderId="1" xfId="1" applyFont="1" applyFill="1" applyBorder="1" applyAlignment="1">
      <alignment horizontal="left" vertical="center"/>
    </xf>
    <xf numFmtId="0" fontId="13" fillId="2" borderId="1" xfId="2" applyFont="1" applyFill="1" applyBorder="1" applyAlignment="1">
      <alignment horizontal="left"/>
    </xf>
    <xf numFmtId="0" fontId="14" fillId="2" borderId="1" xfId="0" applyFont="1" applyFill="1" applyBorder="1" applyAlignment="1">
      <alignment horizontal="left"/>
    </xf>
    <xf numFmtId="0" fontId="13" fillId="3" borderId="1" xfId="1" applyFont="1" applyFill="1" applyBorder="1" applyAlignment="1">
      <alignment horizontal="left"/>
    </xf>
  </cellXfs>
  <cellStyles count="3">
    <cellStyle name="Normaallaad" xfId="0" builtinId="0"/>
    <cellStyle name="Normaallaad 2" xfId="1" xr:uid="{D39CE006-DE3B-4466-86C6-F67921C701EB}"/>
    <cellStyle name="Normaallaad 4" xfId="2" xr:uid="{1507905D-34D6-48BB-AA70-64C144872E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lena Siemann" id="{D961D00D-B871-42AE-A10A-05498416F809}" userId="S::helena.siemann@mkm.ee::a2a5646e-d671-4de3-8c70-452613050e74" providerId="AD"/>
  <person displayName="Krista Fazijev" id="{87638C22-815A-400D-988F-54C98F5E9C35}" userId="S::krista.fazijev@mkm.ee::87d024f3-374d-4c61-833f-1dd39a9c49f4"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39" dT="2023-01-23T13:55:17.34" personId="{D961D00D-B871-42AE-A10A-05498416F809}" id="{A4F1C3F9-BEF0-4944-BDFA-56E85878532F}">
    <text>andmesaatkonna internetiühenduseks MKMilt</text>
  </threadedComment>
  <threadedComment ref="I62" dT="2023-01-20T13:25:12.81" personId="{87638C22-815A-400D-988F-54C98F5E9C35}" id="{5CDC39AF-689D-4268-8251-23E0BCDE23F1}" done="1">
    <text xml:space="preserve">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ext>
  </threadedComment>
  <threadedComment ref="M62" dT="2023-07-27T15:13:25.94" personId="{D961D00D-B871-42AE-A10A-05498416F809}" id="{7D8BA8BA-3381-48FA-B5AE-FE2AA6FDE846}">
    <text>-60 tuh võetud Digiriigi pr-st, +500 tuh antud MKMi TA inv eelarvesse tagasi</text>
  </threadedComment>
  <threadedComment ref="I64" dT="2023-01-25T10:55:31.32" personId="{87638C22-815A-400D-988F-54C98F5E9C35}" id="{D0FBE82B-8DED-4145-8AD4-F1DC908599B4}">
    <text xml:space="preserve">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E2AB-4C56-499E-B531-980549F653C4}">
  <sheetPr>
    <pageSetUpPr fitToPage="1"/>
  </sheetPr>
  <dimension ref="A1:X73"/>
  <sheetViews>
    <sheetView tabSelected="1" zoomScale="90" zoomScaleNormal="90" workbookViewId="0">
      <selection activeCell="E4" sqref="E4"/>
    </sheetView>
  </sheetViews>
  <sheetFormatPr defaultRowHeight="14.4" outlineLevelCol="1" x14ac:dyDescent="0.3"/>
  <cols>
    <col min="1" max="1" width="10.6640625" customWidth="1"/>
    <col min="2" max="2" width="25.6640625" customWidth="1"/>
    <col min="3" max="3" width="7.44140625" style="1" customWidth="1"/>
    <col min="4" max="4" width="9.33203125" customWidth="1"/>
    <col min="5" max="5" width="32.6640625" customWidth="1"/>
    <col min="6" max="6" width="35.88671875" customWidth="1"/>
    <col min="7" max="7" width="13" hidden="1" customWidth="1" outlineLevel="1"/>
    <col min="8" max="8" width="14.6640625" hidden="1" customWidth="1" outlineLevel="1"/>
    <col min="9" max="9" width="13.6640625" hidden="1" customWidth="1" outlineLevel="1"/>
    <col min="10" max="10" width="12.6640625" customWidth="1" collapsed="1"/>
    <col min="11" max="11" width="10.6640625" customWidth="1"/>
    <col min="12" max="12" width="12.33203125" customWidth="1"/>
    <col min="13" max="13" width="11.33203125" customWidth="1"/>
    <col min="14" max="14" width="13" customWidth="1"/>
    <col min="16" max="16" width="19.5546875" customWidth="1"/>
  </cols>
  <sheetData>
    <row r="1" spans="1:14" x14ac:dyDescent="0.3">
      <c r="N1" s="3" t="s">
        <v>0</v>
      </c>
    </row>
    <row r="2" spans="1:14" ht="13.95" customHeight="1" x14ac:dyDescent="0.3">
      <c r="D2" s="2"/>
      <c r="E2" s="53" t="s">
        <v>87</v>
      </c>
      <c r="F2" s="53"/>
      <c r="G2" s="53"/>
      <c r="H2" s="53"/>
      <c r="I2" s="53"/>
      <c r="J2" s="53"/>
      <c r="K2" s="53"/>
      <c r="L2" s="53"/>
      <c r="M2" s="53"/>
      <c r="N2" s="53"/>
    </row>
    <row r="3" spans="1:14" ht="14.4" customHeight="1" x14ac:dyDescent="0.3">
      <c r="D3" s="4"/>
      <c r="E3" s="53"/>
      <c r="F3" s="53"/>
      <c r="G3" s="53"/>
      <c r="H3" s="53"/>
      <c r="I3" s="53"/>
      <c r="J3" s="53"/>
      <c r="K3" s="53"/>
      <c r="L3" s="53"/>
      <c r="M3" s="53"/>
      <c r="N3" s="53"/>
    </row>
    <row r="4" spans="1:14" ht="15" customHeight="1" x14ac:dyDescent="0.3">
      <c r="C4" s="4"/>
      <c r="D4" s="4"/>
      <c r="E4" s="40"/>
      <c r="F4" s="40"/>
      <c r="G4" s="40"/>
      <c r="H4" s="40"/>
      <c r="I4" s="40"/>
      <c r="J4" s="40"/>
      <c r="K4" s="40"/>
    </row>
    <row r="6" spans="1:14" x14ac:dyDescent="0.3">
      <c r="A6" s="5" t="s">
        <v>1</v>
      </c>
    </row>
    <row r="7" spans="1:14" x14ac:dyDescent="0.3">
      <c r="A7" s="5"/>
      <c r="F7" s="6" t="s">
        <v>2</v>
      </c>
      <c r="G7" s="7">
        <f>+SUBTOTAL(9, G18:G20)</f>
        <v>10760903</v>
      </c>
      <c r="H7" s="7">
        <f>+SUBTOTAL(9, H18:H20)</f>
        <v>0</v>
      </c>
      <c r="I7" s="7">
        <f t="shared" ref="I7" si="0">+SUBTOTAL(9, I18:I20)</f>
        <v>0</v>
      </c>
      <c r="J7" s="7">
        <f t="shared" ref="J7:N7" si="1">+SUBTOTAL(9, J18:J20)</f>
        <v>10760903</v>
      </c>
      <c r="K7" s="7">
        <f t="shared" ref="K7" si="2">+SUBTOTAL(9, K18:K20)</f>
        <v>0</v>
      </c>
      <c r="L7" s="7">
        <f t="shared" si="1"/>
        <v>0</v>
      </c>
      <c r="M7" s="7">
        <f t="shared" si="1"/>
        <v>0</v>
      </c>
      <c r="N7" s="7">
        <f t="shared" si="1"/>
        <v>10760903</v>
      </c>
    </row>
    <row r="8" spans="1:14" x14ac:dyDescent="0.3">
      <c r="A8" s="5"/>
      <c r="F8" s="8" t="s">
        <v>3</v>
      </c>
      <c r="G8" s="9">
        <f>SUM(G7)</f>
        <v>10760903</v>
      </c>
      <c r="H8" s="9">
        <f>SUM(H7)</f>
        <v>0</v>
      </c>
      <c r="I8" s="9">
        <f t="shared" ref="I8" si="3">SUM(I7)</f>
        <v>0</v>
      </c>
      <c r="J8" s="9">
        <f t="shared" ref="J8:N8" si="4">SUM(J7)</f>
        <v>10760903</v>
      </c>
      <c r="K8" s="9">
        <f t="shared" ref="K8" si="5">SUM(K7)</f>
        <v>0</v>
      </c>
      <c r="L8" s="9">
        <f t="shared" si="4"/>
        <v>0</v>
      </c>
      <c r="M8" s="9">
        <f t="shared" si="4"/>
        <v>0</v>
      </c>
      <c r="N8" s="9">
        <f t="shared" si="4"/>
        <v>10760903</v>
      </c>
    </row>
    <row r="9" spans="1:14" x14ac:dyDescent="0.3">
      <c r="A9" s="5"/>
      <c r="F9" s="10" t="s">
        <v>4</v>
      </c>
      <c r="G9" s="7">
        <f>SUMIF($F$24:$F$62,"Investeeringud*",G$24:G$62)</f>
        <v>-8304265.3799999999</v>
      </c>
      <c r="H9" s="7">
        <f>SUMIF($F$24:$F$62,"Investeeringud*",H$24:H$62)</f>
        <v>-1406895.9999699998</v>
      </c>
      <c r="I9" s="7">
        <f t="shared" ref="I9" si="6">SUMIF($F$24:$F$62,"Investeeringud*",I$24:I$62)</f>
        <v>60000</v>
      </c>
      <c r="J9" s="7">
        <f>SUMIF($F$24:$F$62,"Investeeringud*",J$24:J$62)</f>
        <v>-9651161.3799699992</v>
      </c>
      <c r="K9" s="7">
        <f>SUMIF($F$24:$F$62,"Investeeringud*",K$24:K$62)</f>
        <v>-355000</v>
      </c>
      <c r="L9" s="7">
        <f>SUMIF($F$24:$F$62,"Investeeringud*",L$24:L$62)</f>
        <v>-2549510.9512</v>
      </c>
      <c r="M9" s="7">
        <f>SUMIF($F$24:$F$62,"Investeeringud*",M$24:M$62)</f>
        <v>500000</v>
      </c>
      <c r="N9" s="7">
        <f>SUMIF($F$24:$F$62,"Investeeringud*",N$24:N$62)</f>
        <v>-12055672.33117</v>
      </c>
    </row>
    <row r="10" spans="1:14" x14ac:dyDescent="0.3">
      <c r="A10" s="5"/>
      <c r="F10" s="11" t="s">
        <v>5</v>
      </c>
      <c r="G10" s="7">
        <f>SUMIF($F$24:$F$64,"Kulud*",G$24:G$64)</f>
        <v>-21463135.089707501</v>
      </c>
      <c r="H10" s="7">
        <f>SUMIF($F$24:$F$64,"Kulud*",H$24:H$64)</f>
        <v>-1704680</v>
      </c>
      <c r="I10" s="7">
        <f t="shared" ref="I10" si="7">SUMIF($F$24:$F$64,"Kulud*",I$24:I$64)</f>
        <v>52900</v>
      </c>
      <c r="J10" s="7">
        <f>SUMIF($F$24:$F$64,"Kulud*",J$24:J$64)</f>
        <v>-23114915.089707501</v>
      </c>
      <c r="K10" s="7">
        <f>SUMIF($F$24:$F$64,"Kulud*",K$24:K$64)</f>
        <v>-6286373</v>
      </c>
      <c r="L10" s="7">
        <f>SUMIF($F$24:$F$64,"Kulud*",L$24:L$64)</f>
        <v>-1983579.3249907929</v>
      </c>
      <c r="M10" s="7">
        <f>SUMIF($F$24:$F$64,"Kulud*",M$24:M$64)</f>
        <v>0</v>
      </c>
      <c r="N10" s="7">
        <f>SUMIF($F$24:$F$64,"Kulud*",N$24:N$64)</f>
        <v>-31384867.414698295</v>
      </c>
    </row>
    <row r="11" spans="1:14" x14ac:dyDescent="0.3">
      <c r="A11" s="5"/>
      <c r="F11" s="6" t="s">
        <v>6</v>
      </c>
      <c r="G11" s="7">
        <f>SUMIF($F$24:$F$62,"Põhivara kulum*",G$24:G$62)</f>
        <v>-3357409.9999999837</v>
      </c>
      <c r="H11" s="7">
        <f>SUMIF($F$24:$F$62,"Põhivara kulum*",H$24:H$62)</f>
        <v>0</v>
      </c>
      <c r="I11" s="7">
        <f t="shared" ref="I11" si="8">SUMIF($F$24:$F$62,"Põhivara kulum*",I$24:I$62)</f>
        <v>0</v>
      </c>
      <c r="J11" s="7">
        <f>SUMIF($F$24:$F$62,"Põhivara kulum*",J$24:J$62)</f>
        <v>-3357409.9999999837</v>
      </c>
      <c r="K11" s="7">
        <f>SUMIF($F$24:$F$62,"Põhivara kulum*",K$24:K$62)</f>
        <v>0</v>
      </c>
      <c r="L11" s="7">
        <f>SUMIF($F$24:$F$62,"Põhivara kulum*",L$24:L$62)</f>
        <v>0</v>
      </c>
      <c r="M11" s="7">
        <f>SUMIF($F$24:$F$62,"Põhivara kulum*",M$24:M$62)</f>
        <v>0</v>
      </c>
      <c r="N11" s="7">
        <f>SUMIF($F$24:$F$62,"Põhivara kulum*",N$24:N$62)</f>
        <v>-3357409.9999999837</v>
      </c>
    </row>
    <row r="12" spans="1:14" x14ac:dyDescent="0.3">
      <c r="A12" s="5"/>
      <c r="F12" s="6" t="s">
        <v>7</v>
      </c>
      <c r="G12" s="7">
        <f>+SUBTOTAL(9, G66:G69)</f>
        <v>-3288880.4000000004</v>
      </c>
      <c r="H12" s="7">
        <f>+SUBTOTAL(9, H66:H69)</f>
        <v>0</v>
      </c>
      <c r="I12" s="7">
        <f t="shared" ref="I12" si="9">+SUBTOTAL(9, I66:I69)</f>
        <v>0</v>
      </c>
      <c r="J12" s="7">
        <f>+SUBTOTAL(9, J66:J69)</f>
        <v>-3288880.4000000004</v>
      </c>
      <c r="K12" s="7">
        <f>+SUBTOTAL(9, K66:K69)</f>
        <v>0</v>
      </c>
      <c r="L12" s="7">
        <f t="shared" ref="L12" si="10">+SUBTOTAL(9, L66:L69)</f>
        <v>0</v>
      </c>
      <c r="M12" s="7">
        <f t="shared" ref="M12:N12" si="11">+SUBTOTAL(9, M66:M69)</f>
        <v>0</v>
      </c>
      <c r="N12" s="7">
        <f t="shared" si="11"/>
        <v>-3288880.4000000004</v>
      </c>
    </row>
    <row r="13" spans="1:14" x14ac:dyDescent="0.3">
      <c r="A13" s="5"/>
      <c r="F13" s="8" t="s">
        <v>8</v>
      </c>
      <c r="G13" s="12">
        <f>SUM(G9:G12)</f>
        <v>-36413690.869707488</v>
      </c>
      <c r="H13" s="12">
        <f>SUM(H9:H12)</f>
        <v>-3111575.9999699998</v>
      </c>
      <c r="I13" s="12">
        <f t="shared" ref="I13" si="12">SUM(I9:I12)</f>
        <v>112900</v>
      </c>
      <c r="J13" s="12">
        <f>SUM(J9:J12)</f>
        <v>-39412366.869677484</v>
      </c>
      <c r="K13" s="12">
        <f>SUM(K9:K12)</f>
        <v>-6641373</v>
      </c>
      <c r="L13" s="12">
        <f t="shared" ref="L13" si="13">SUM(L9:L12)</f>
        <v>-4533090.2761907931</v>
      </c>
      <c r="M13" s="12">
        <f t="shared" ref="M13:N13" si="14">SUM(M9:M12)</f>
        <v>500000</v>
      </c>
      <c r="N13" s="12">
        <f t="shared" si="14"/>
        <v>-50086830.145868279</v>
      </c>
    </row>
    <row r="14" spans="1:14" ht="66" x14ac:dyDescent="0.3">
      <c r="A14" s="13" t="s">
        <v>9</v>
      </c>
      <c r="B14" s="13" t="s">
        <v>10</v>
      </c>
      <c r="C14" s="14" t="s">
        <v>11</v>
      </c>
      <c r="D14" s="13" t="s">
        <v>12</v>
      </c>
      <c r="E14" s="13" t="s">
        <v>13</v>
      </c>
      <c r="F14" s="13" t="s">
        <v>14</v>
      </c>
      <c r="G14" s="13" t="s">
        <v>52</v>
      </c>
      <c r="H14" s="13" t="s">
        <v>69</v>
      </c>
      <c r="I14" s="13" t="s">
        <v>67</v>
      </c>
      <c r="J14" s="13" t="s">
        <v>52</v>
      </c>
      <c r="K14" s="47" t="s">
        <v>81</v>
      </c>
      <c r="L14" s="44" t="s">
        <v>74</v>
      </c>
      <c r="M14" s="13" t="s">
        <v>67</v>
      </c>
      <c r="N14" s="13" t="s">
        <v>53</v>
      </c>
    </row>
    <row r="15" spans="1:14" ht="24" customHeight="1" x14ac:dyDescent="0.3">
      <c r="A15" s="15"/>
      <c r="B15" s="15"/>
      <c r="C15" s="16"/>
      <c r="D15" s="17"/>
      <c r="E15" s="18"/>
      <c r="F15" s="19" t="s">
        <v>15</v>
      </c>
      <c r="G15" s="20" t="s">
        <v>16</v>
      </c>
      <c r="H15" s="20" t="s">
        <v>65</v>
      </c>
      <c r="I15" s="20" t="s">
        <v>66</v>
      </c>
      <c r="J15" s="17"/>
      <c r="K15" s="48" t="s">
        <v>82</v>
      </c>
      <c r="L15" s="20" t="s">
        <v>76</v>
      </c>
      <c r="M15" s="20" t="s">
        <v>71</v>
      </c>
      <c r="N15" s="17"/>
    </row>
    <row r="16" spans="1:14" ht="14.4" customHeight="1" x14ac:dyDescent="0.3">
      <c r="A16" s="17" t="s">
        <v>17</v>
      </c>
      <c r="B16" s="17" t="s">
        <v>17</v>
      </c>
      <c r="C16" s="21" t="s">
        <v>17</v>
      </c>
      <c r="D16" s="17"/>
      <c r="E16" s="18"/>
      <c r="F16" s="19" t="s">
        <v>18</v>
      </c>
      <c r="G16" s="22">
        <v>2023</v>
      </c>
      <c r="H16" s="22" t="s">
        <v>64</v>
      </c>
      <c r="I16" s="22" t="s">
        <v>64</v>
      </c>
      <c r="J16" s="17"/>
      <c r="K16" s="49" t="s">
        <v>83</v>
      </c>
      <c r="L16" s="45" t="s">
        <v>75</v>
      </c>
      <c r="M16" s="22" t="s">
        <v>86</v>
      </c>
      <c r="N16" s="17"/>
    </row>
    <row r="17" spans="1:14" x14ac:dyDescent="0.3">
      <c r="A17" s="56" t="s">
        <v>19</v>
      </c>
      <c r="B17" s="56"/>
      <c r="C17" s="23"/>
      <c r="D17" s="24"/>
      <c r="E17" s="24"/>
      <c r="F17" s="24"/>
      <c r="G17" s="25">
        <f t="shared" ref="G17:N17" si="15">+SUBTOTAL(9, G18:G20)</f>
        <v>10760903</v>
      </c>
      <c r="H17" s="25">
        <f t="shared" si="15"/>
        <v>0</v>
      </c>
      <c r="I17" s="25">
        <f t="shared" si="15"/>
        <v>0</v>
      </c>
      <c r="J17" s="25">
        <f t="shared" si="15"/>
        <v>10760903</v>
      </c>
      <c r="K17" s="25">
        <f t="shared" si="15"/>
        <v>0</v>
      </c>
      <c r="L17" s="25">
        <f t="shared" si="15"/>
        <v>0</v>
      </c>
      <c r="M17" s="25">
        <f t="shared" si="15"/>
        <v>0</v>
      </c>
      <c r="N17" s="25">
        <f t="shared" si="15"/>
        <v>10760903</v>
      </c>
    </row>
    <row r="18" spans="1:14" x14ac:dyDescent="0.3">
      <c r="A18" s="26" t="s">
        <v>20</v>
      </c>
      <c r="B18" s="26" t="s">
        <v>21</v>
      </c>
      <c r="C18" s="22" t="s">
        <v>22</v>
      </c>
      <c r="D18" s="26" t="s">
        <v>17</v>
      </c>
      <c r="E18" s="26" t="s">
        <v>17</v>
      </c>
      <c r="F18" s="26" t="s">
        <v>23</v>
      </c>
      <c r="G18" s="27">
        <v>6995</v>
      </c>
      <c r="H18" s="27"/>
      <c r="I18" s="27"/>
      <c r="J18" s="27">
        <f>SUM(G18:I18)</f>
        <v>6995</v>
      </c>
      <c r="K18" s="27"/>
      <c r="L18" s="27"/>
      <c r="M18" s="27"/>
      <c r="N18" s="27">
        <f>SUM(J18:M18)</f>
        <v>6995</v>
      </c>
    </row>
    <row r="19" spans="1:14" x14ac:dyDescent="0.3">
      <c r="A19" s="26"/>
      <c r="B19" s="26"/>
      <c r="C19" s="22" t="s">
        <v>24</v>
      </c>
      <c r="D19" s="26" t="s">
        <v>17</v>
      </c>
      <c r="E19" s="26" t="s">
        <v>17</v>
      </c>
      <c r="F19" s="26" t="s">
        <v>25</v>
      </c>
      <c r="G19" s="27">
        <v>8901908</v>
      </c>
      <c r="H19" s="27"/>
      <c r="I19" s="27"/>
      <c r="J19" s="27">
        <f t="shared" ref="J19:J20" si="16">SUM(G19:I19)</f>
        <v>8901908</v>
      </c>
      <c r="K19" s="27"/>
      <c r="L19" s="27"/>
      <c r="M19" s="27"/>
      <c r="N19" s="27">
        <f t="shared" ref="N19:N69" si="17">SUM(J19:M19)</f>
        <v>8901908</v>
      </c>
    </row>
    <row r="20" spans="1:14" x14ac:dyDescent="0.3">
      <c r="A20" s="26"/>
      <c r="B20" s="26"/>
      <c r="C20" s="22" t="s">
        <v>26</v>
      </c>
      <c r="D20" s="26" t="s">
        <v>17</v>
      </c>
      <c r="E20" s="26" t="s">
        <v>17</v>
      </c>
      <c r="F20" s="26" t="s">
        <v>27</v>
      </c>
      <c r="G20" s="27">
        <v>1852000</v>
      </c>
      <c r="H20" s="27"/>
      <c r="I20" s="27"/>
      <c r="J20" s="27">
        <f t="shared" si="16"/>
        <v>1852000</v>
      </c>
      <c r="K20" s="27"/>
      <c r="L20" s="27"/>
      <c r="M20" s="27"/>
      <c r="N20" s="27">
        <f t="shared" si="17"/>
        <v>1852000</v>
      </c>
    </row>
    <row r="21" spans="1:14" x14ac:dyDescent="0.3">
      <c r="A21" s="57" t="s">
        <v>72</v>
      </c>
      <c r="B21" s="57"/>
      <c r="C21" s="29"/>
      <c r="D21" s="30"/>
      <c r="E21" s="30"/>
      <c r="F21" s="30"/>
      <c r="G21" s="31">
        <f>+SUBTOTAL(9, G22:G58)</f>
        <v>-31540810.469707489</v>
      </c>
      <c r="H21" s="31">
        <f t="shared" ref="H21:J21" si="18">+SUBTOTAL(9, H22:H58)</f>
        <v>-3111575.9999699998</v>
      </c>
      <c r="I21" s="31">
        <f t="shared" si="18"/>
        <v>-17100</v>
      </c>
      <c r="J21" s="31">
        <f t="shared" si="18"/>
        <v>-34669486.469677486</v>
      </c>
      <c r="K21" s="31">
        <f t="shared" ref="K21" si="19">+SUBTOTAL(9, K22:K58)</f>
        <v>-6641373</v>
      </c>
      <c r="L21" s="31">
        <f t="shared" ref="L21:N21" si="20">+SUBTOTAL(9, L22:L58)</f>
        <v>-2564097.7761907936</v>
      </c>
      <c r="M21" s="31">
        <f t="shared" si="20"/>
        <v>60000</v>
      </c>
      <c r="N21" s="31">
        <f t="shared" si="20"/>
        <v>-43814957.245868288</v>
      </c>
    </row>
    <row r="22" spans="1:14" x14ac:dyDescent="0.3">
      <c r="A22" s="57" t="s">
        <v>28</v>
      </c>
      <c r="B22" s="57"/>
      <c r="C22" s="23"/>
      <c r="D22" s="30"/>
      <c r="E22" s="30"/>
      <c r="F22" s="30"/>
      <c r="G22" s="31">
        <f>+SUBTOTAL(9, G23:G58)</f>
        <v>-31540810.469707489</v>
      </c>
      <c r="H22" s="31">
        <f t="shared" ref="H22:J22" si="21">+SUBTOTAL(9, H23:H58)</f>
        <v>-3111575.9999699998</v>
      </c>
      <c r="I22" s="31">
        <f t="shared" si="21"/>
        <v>-17100</v>
      </c>
      <c r="J22" s="31">
        <f t="shared" si="21"/>
        <v>-34669486.469677486</v>
      </c>
      <c r="K22" s="31">
        <f t="shared" ref="K22" si="22">+SUBTOTAL(9, K23:K58)</f>
        <v>-6641373</v>
      </c>
      <c r="L22" s="31">
        <f t="shared" ref="L22:N22" si="23">+SUBTOTAL(9, L23:L58)</f>
        <v>-2564097.7761907936</v>
      </c>
      <c r="M22" s="31">
        <f t="shared" si="23"/>
        <v>60000</v>
      </c>
      <c r="N22" s="31">
        <f t="shared" si="23"/>
        <v>-43814957.245868288</v>
      </c>
    </row>
    <row r="23" spans="1:14" x14ac:dyDescent="0.3">
      <c r="A23" s="58" t="s">
        <v>29</v>
      </c>
      <c r="B23" s="58"/>
      <c r="C23" s="23"/>
      <c r="D23" s="30"/>
      <c r="E23" s="30"/>
      <c r="F23" s="30"/>
      <c r="G23" s="31">
        <f>+SUBTOTAL(9, G24:G31)</f>
        <v>-7640265.3799999999</v>
      </c>
      <c r="H23" s="31">
        <f t="shared" ref="H23:J23" si="24">+SUBTOTAL(9, H24:H31)</f>
        <v>-1406895.9999699998</v>
      </c>
      <c r="I23" s="31">
        <f t="shared" si="24"/>
        <v>0</v>
      </c>
      <c r="J23" s="31">
        <f t="shared" si="24"/>
        <v>-9047161.3799699992</v>
      </c>
      <c r="K23" s="31">
        <f t="shared" ref="K23" si="25">+SUBTOTAL(9, K24:K31)</f>
        <v>-355000</v>
      </c>
      <c r="L23" s="31">
        <f t="shared" ref="L23:N23" si="26">+SUBTOTAL(9, L24:L31)</f>
        <v>-580518.45120000001</v>
      </c>
      <c r="M23" s="31">
        <f t="shared" si="26"/>
        <v>60000</v>
      </c>
      <c r="N23" s="31">
        <f t="shared" si="26"/>
        <v>-9922679.8311700001</v>
      </c>
    </row>
    <row r="24" spans="1:14" x14ac:dyDescent="0.3">
      <c r="A24" s="26" t="s">
        <v>30</v>
      </c>
      <c r="B24" s="26" t="s">
        <v>31</v>
      </c>
      <c r="C24" s="22" t="s">
        <v>32</v>
      </c>
      <c r="D24" s="26" t="s">
        <v>33</v>
      </c>
      <c r="E24" s="26" t="s">
        <v>34</v>
      </c>
      <c r="F24" s="26" t="s">
        <v>4</v>
      </c>
      <c r="G24" s="27">
        <v>-3160674.38</v>
      </c>
      <c r="H24" s="27"/>
      <c r="I24" s="27"/>
      <c r="J24" s="27">
        <f>SUM(G24:I24)</f>
        <v>-3160674.38</v>
      </c>
      <c r="K24" s="27"/>
      <c r="L24" s="27">
        <v>-449859.85018999991</v>
      </c>
      <c r="M24" s="27">
        <v>60000</v>
      </c>
      <c r="N24" s="27">
        <f t="shared" si="17"/>
        <v>-3550534.2301899996</v>
      </c>
    </row>
    <row r="25" spans="1:14" x14ac:dyDescent="0.3">
      <c r="A25" s="26"/>
      <c r="B25" s="26"/>
      <c r="C25" s="22" t="s">
        <v>32</v>
      </c>
      <c r="D25" s="26" t="s">
        <v>54</v>
      </c>
      <c r="E25" s="26" t="s">
        <v>55</v>
      </c>
      <c r="F25" s="26" t="s">
        <v>4</v>
      </c>
      <c r="G25" s="27">
        <v>0</v>
      </c>
      <c r="H25" s="27">
        <v>-1079595.9999699998</v>
      </c>
      <c r="I25" s="27"/>
      <c r="J25" s="27">
        <f t="shared" ref="J25:J69" si="27">SUM(G25:I25)</f>
        <v>-1079595.9999699998</v>
      </c>
      <c r="K25" s="27"/>
      <c r="L25" s="27">
        <v>-182.85001000016928</v>
      </c>
      <c r="M25" s="27"/>
      <c r="N25" s="27">
        <f t="shared" si="17"/>
        <v>-1079778.8499799999</v>
      </c>
    </row>
    <row r="26" spans="1:14" x14ac:dyDescent="0.3">
      <c r="A26" s="26"/>
      <c r="B26" s="26"/>
      <c r="C26" s="46" t="s">
        <v>32</v>
      </c>
      <c r="D26" s="26" t="s">
        <v>77</v>
      </c>
      <c r="E26" s="26" t="s">
        <v>78</v>
      </c>
      <c r="F26" s="26" t="s">
        <v>4</v>
      </c>
      <c r="G26" s="27"/>
      <c r="H26" s="27"/>
      <c r="I26" s="27"/>
      <c r="J26" s="27">
        <v>0</v>
      </c>
      <c r="K26" s="27"/>
      <c r="L26" s="27">
        <v>-70475.750999999989</v>
      </c>
      <c r="M26" s="27"/>
      <c r="N26" s="27">
        <f t="shared" si="17"/>
        <v>-70475.750999999989</v>
      </c>
    </row>
    <row r="27" spans="1:14" x14ac:dyDescent="0.3">
      <c r="A27" s="26"/>
      <c r="B27" s="26"/>
      <c r="C27" s="22" t="s">
        <v>32</v>
      </c>
      <c r="D27" s="26" t="s">
        <v>56</v>
      </c>
      <c r="E27" s="26" t="s">
        <v>57</v>
      </c>
      <c r="F27" s="26" t="s">
        <v>4</v>
      </c>
      <c r="G27" s="27">
        <v>0</v>
      </c>
      <c r="H27" s="27">
        <v>-247300</v>
      </c>
      <c r="I27" s="27"/>
      <c r="J27" s="27">
        <f t="shared" si="27"/>
        <v>-247300</v>
      </c>
      <c r="K27" s="27"/>
      <c r="L27" s="27">
        <v>-60000</v>
      </c>
      <c r="M27" s="27"/>
      <c r="N27" s="27">
        <f t="shared" si="17"/>
        <v>-307300</v>
      </c>
    </row>
    <row r="28" spans="1:14" x14ac:dyDescent="0.3">
      <c r="A28" s="26"/>
      <c r="B28" s="26"/>
      <c r="C28" s="22" t="s">
        <v>32</v>
      </c>
      <c r="D28" s="26" t="s">
        <v>58</v>
      </c>
      <c r="E28" s="26" t="s">
        <v>59</v>
      </c>
      <c r="F28" s="26" t="s">
        <v>4</v>
      </c>
      <c r="G28" s="27">
        <v>0</v>
      </c>
      <c r="H28" s="27">
        <v>-80000</v>
      </c>
      <c r="I28" s="27"/>
      <c r="J28" s="27">
        <f t="shared" si="27"/>
        <v>-80000</v>
      </c>
      <c r="K28" s="27"/>
      <c r="L28" s="27"/>
      <c r="M28" s="27"/>
      <c r="N28" s="27">
        <f t="shared" si="17"/>
        <v>-80000</v>
      </c>
    </row>
    <row r="29" spans="1:14" x14ac:dyDescent="0.3">
      <c r="A29" s="26"/>
      <c r="B29" s="26"/>
      <c r="C29" s="22" t="s">
        <v>32</v>
      </c>
      <c r="D29" s="51" t="s">
        <v>84</v>
      </c>
      <c r="E29" s="50" t="s">
        <v>85</v>
      </c>
      <c r="F29" s="26" t="s">
        <v>4</v>
      </c>
      <c r="G29" s="27"/>
      <c r="H29" s="27"/>
      <c r="I29" s="27"/>
      <c r="J29" s="27">
        <v>0</v>
      </c>
      <c r="K29" s="27">
        <v>-355000</v>
      </c>
      <c r="L29" s="27"/>
      <c r="M29" s="27"/>
      <c r="N29" s="27">
        <f t="shared" si="17"/>
        <v>-355000</v>
      </c>
    </row>
    <row r="30" spans="1:14" x14ac:dyDescent="0.3">
      <c r="A30" s="26"/>
      <c r="B30" s="26"/>
      <c r="C30" s="22" t="s">
        <v>24</v>
      </c>
      <c r="D30" s="26" t="s">
        <v>33</v>
      </c>
      <c r="E30" s="26" t="s">
        <v>34</v>
      </c>
      <c r="F30" s="26" t="s">
        <v>4</v>
      </c>
      <c r="G30" s="27">
        <v>-4379591</v>
      </c>
      <c r="H30" s="27"/>
      <c r="I30" s="27"/>
      <c r="J30" s="27">
        <f t="shared" si="27"/>
        <v>-4379591</v>
      </c>
      <c r="K30" s="27"/>
      <c r="L30" s="27"/>
      <c r="M30" s="27"/>
      <c r="N30" s="27">
        <f t="shared" si="17"/>
        <v>-4379591</v>
      </c>
    </row>
    <row r="31" spans="1:14" x14ac:dyDescent="0.3">
      <c r="A31" s="26"/>
      <c r="B31" s="26"/>
      <c r="C31" s="22" t="s">
        <v>26</v>
      </c>
      <c r="D31" s="26" t="s">
        <v>33</v>
      </c>
      <c r="E31" s="26" t="s">
        <v>34</v>
      </c>
      <c r="F31" s="26" t="s">
        <v>4</v>
      </c>
      <c r="G31" s="27">
        <v>-100000</v>
      </c>
      <c r="H31" s="27"/>
      <c r="I31" s="27"/>
      <c r="J31" s="27">
        <f t="shared" si="27"/>
        <v>-100000</v>
      </c>
      <c r="K31" s="27"/>
      <c r="L31" s="27"/>
      <c r="M31" s="27"/>
      <c r="N31" s="27">
        <f t="shared" si="17"/>
        <v>-100000</v>
      </c>
    </row>
    <row r="32" spans="1:14" x14ac:dyDescent="0.3">
      <c r="A32" s="56" t="s">
        <v>35</v>
      </c>
      <c r="B32" s="56"/>
      <c r="C32" s="23"/>
      <c r="D32" s="24"/>
      <c r="E32" s="24"/>
      <c r="F32" s="24"/>
      <c r="G32" s="25">
        <f>+SUBTOTAL(9, G33:G58)</f>
        <v>-23900545.089707486</v>
      </c>
      <c r="H32" s="25">
        <f>+SUBTOTAL(9, H33:H58)</f>
        <v>-1704680</v>
      </c>
      <c r="I32" s="25">
        <f>+SUBTOTAL(9, I33:I58)</f>
        <v>-17100</v>
      </c>
      <c r="J32" s="25">
        <f>+SUBTOTAL(9, J33:J58)</f>
        <v>-25622325.089707486</v>
      </c>
      <c r="K32" s="25">
        <f>+SUBTOTAL(9, K33:K58)</f>
        <v>-6286373</v>
      </c>
      <c r="L32" s="25">
        <f t="shared" ref="L32:N32" si="28">+SUBTOTAL(9, L33:L58)</f>
        <v>-1983579.3249907929</v>
      </c>
      <c r="M32" s="25">
        <f t="shared" si="28"/>
        <v>0</v>
      </c>
      <c r="N32" s="25">
        <f t="shared" si="28"/>
        <v>-33892277.41469828</v>
      </c>
    </row>
    <row r="33" spans="1:14" x14ac:dyDescent="0.3">
      <c r="A33" s="26" t="s">
        <v>36</v>
      </c>
      <c r="B33" s="26" t="s">
        <v>37</v>
      </c>
      <c r="C33" s="22" t="s">
        <v>32</v>
      </c>
      <c r="D33" s="26" t="s">
        <v>17</v>
      </c>
      <c r="E33" s="26" t="s">
        <v>17</v>
      </c>
      <c r="F33" s="26" t="s">
        <v>5</v>
      </c>
      <c r="G33" s="27">
        <v>-500969.01341551961</v>
      </c>
      <c r="H33" s="27"/>
      <c r="I33" s="27"/>
      <c r="J33" s="27">
        <f t="shared" si="27"/>
        <v>-500969.01341551961</v>
      </c>
      <c r="K33" s="27"/>
      <c r="L33" s="27"/>
      <c r="M33" s="27"/>
      <c r="N33" s="27">
        <f t="shared" si="17"/>
        <v>-500969.01341551961</v>
      </c>
    </row>
    <row r="34" spans="1:14" x14ac:dyDescent="0.3">
      <c r="A34" s="26"/>
      <c r="B34" s="26"/>
      <c r="C34" s="46" t="s">
        <v>32</v>
      </c>
      <c r="D34" s="26" t="s">
        <v>60</v>
      </c>
      <c r="E34" s="26" t="s">
        <v>61</v>
      </c>
      <c r="F34" s="26" t="s">
        <v>5</v>
      </c>
      <c r="G34" s="27"/>
      <c r="H34" s="27"/>
      <c r="I34" s="27"/>
      <c r="J34" s="27">
        <v>0</v>
      </c>
      <c r="K34" s="27"/>
      <c r="L34" s="27">
        <v>-4248.3349922204379</v>
      </c>
      <c r="M34" s="27"/>
      <c r="N34" s="27">
        <f t="shared" si="17"/>
        <v>-4248.3349922204379</v>
      </c>
    </row>
    <row r="35" spans="1:14" x14ac:dyDescent="0.3">
      <c r="A35" s="26"/>
      <c r="B35" s="26"/>
      <c r="C35" s="46" t="s">
        <v>32</v>
      </c>
      <c r="D35" s="26" t="s">
        <v>58</v>
      </c>
      <c r="E35" s="26" t="s">
        <v>59</v>
      </c>
      <c r="F35" s="26" t="s">
        <v>5</v>
      </c>
      <c r="G35" s="27"/>
      <c r="H35" s="27"/>
      <c r="I35" s="27"/>
      <c r="J35" s="27">
        <v>0</v>
      </c>
      <c r="K35" s="27"/>
      <c r="L35" s="27">
        <v>-946.82197238018853</v>
      </c>
      <c r="M35" s="27"/>
      <c r="N35" s="27">
        <f t="shared" si="17"/>
        <v>-946.82197238018853</v>
      </c>
    </row>
    <row r="36" spans="1:14" x14ac:dyDescent="0.3">
      <c r="A36" s="26"/>
      <c r="B36" s="26"/>
      <c r="C36" s="22" t="s">
        <v>32</v>
      </c>
      <c r="D36" s="51" t="s">
        <v>84</v>
      </c>
      <c r="E36" s="50" t="s">
        <v>85</v>
      </c>
      <c r="F36" s="26" t="s">
        <v>5</v>
      </c>
      <c r="G36" s="27"/>
      <c r="H36" s="27"/>
      <c r="I36" s="27"/>
      <c r="J36" s="27">
        <v>0</v>
      </c>
      <c r="K36" s="27">
        <v>-1165036</v>
      </c>
      <c r="L36" s="27"/>
      <c r="M36" s="27"/>
      <c r="N36" s="27">
        <f t="shared" ref="N36" si="29">SUM(J36:M36)</f>
        <v>-1165036</v>
      </c>
    </row>
    <row r="37" spans="1:14" x14ac:dyDescent="0.3">
      <c r="A37" s="26"/>
      <c r="B37" s="26"/>
      <c r="C37" s="22" t="s">
        <v>24</v>
      </c>
      <c r="D37" s="26" t="s">
        <v>17</v>
      </c>
      <c r="E37" s="26" t="s">
        <v>17</v>
      </c>
      <c r="F37" s="26" t="s">
        <v>5</v>
      </c>
      <c r="G37" s="27">
        <v>-1817264.7916569265</v>
      </c>
      <c r="H37" s="27"/>
      <c r="I37" s="27"/>
      <c r="J37" s="27">
        <f t="shared" si="27"/>
        <v>-1817264.7916569265</v>
      </c>
      <c r="K37" s="27"/>
      <c r="L37" s="27"/>
      <c r="M37" s="27"/>
      <c r="N37" s="27">
        <f t="shared" si="17"/>
        <v>-1817264.7916569265</v>
      </c>
    </row>
    <row r="38" spans="1:14" x14ac:dyDescent="0.3">
      <c r="A38" s="26"/>
      <c r="B38" s="26"/>
      <c r="C38" s="22" t="s">
        <v>38</v>
      </c>
      <c r="D38" s="26" t="s">
        <v>17</v>
      </c>
      <c r="E38" s="26" t="s">
        <v>17</v>
      </c>
      <c r="F38" s="26" t="s">
        <v>6</v>
      </c>
      <c r="G38" s="27">
        <v>-164574.37882517269</v>
      </c>
      <c r="H38" s="27"/>
      <c r="I38" s="27"/>
      <c r="J38" s="27">
        <f t="shared" si="27"/>
        <v>-164574.37882517269</v>
      </c>
      <c r="K38" s="27"/>
      <c r="L38" s="27"/>
      <c r="M38" s="27"/>
      <c r="N38" s="27">
        <f t="shared" si="17"/>
        <v>-164574.37882517269</v>
      </c>
    </row>
    <row r="39" spans="1:14" x14ac:dyDescent="0.3">
      <c r="A39" s="26" t="s">
        <v>39</v>
      </c>
      <c r="B39" s="26" t="s">
        <v>40</v>
      </c>
      <c r="C39" s="22" t="s">
        <v>32</v>
      </c>
      <c r="D39" s="26" t="s">
        <v>17</v>
      </c>
      <c r="E39" s="26" t="s">
        <v>17</v>
      </c>
      <c r="F39" s="26" t="s">
        <v>5</v>
      </c>
      <c r="G39" s="27">
        <v>-7425073.7715956271</v>
      </c>
      <c r="H39" s="27"/>
      <c r="I39" s="27">
        <v>-17100</v>
      </c>
      <c r="J39" s="27">
        <f t="shared" si="27"/>
        <v>-7442173.7715956271</v>
      </c>
      <c r="K39" s="27"/>
      <c r="L39" s="27">
        <v>-1190192.1113497936</v>
      </c>
      <c r="M39" s="27"/>
      <c r="N39" s="27">
        <f t="shared" si="17"/>
        <v>-8632365.8829454202</v>
      </c>
    </row>
    <row r="40" spans="1:14" x14ac:dyDescent="0.3">
      <c r="A40" s="26"/>
      <c r="B40" s="26"/>
      <c r="C40" s="22" t="s">
        <v>32</v>
      </c>
      <c r="D40" s="26" t="s">
        <v>60</v>
      </c>
      <c r="E40" s="26" t="s">
        <v>61</v>
      </c>
      <c r="F40" s="26" t="s">
        <v>5</v>
      </c>
      <c r="G40" s="27">
        <v>0</v>
      </c>
      <c r="H40" s="27">
        <v>-522427</v>
      </c>
      <c r="I40" s="27"/>
      <c r="J40" s="27">
        <f t="shared" si="27"/>
        <v>-522427</v>
      </c>
      <c r="K40" s="27"/>
      <c r="L40" s="27">
        <v>242919.68690961006</v>
      </c>
      <c r="M40" s="27"/>
      <c r="N40" s="27">
        <f t="shared" si="17"/>
        <v>-279507.31309038994</v>
      </c>
    </row>
    <row r="41" spans="1:14" x14ac:dyDescent="0.3">
      <c r="A41" s="26"/>
      <c r="B41" s="26"/>
      <c r="C41" s="22" t="s">
        <v>32</v>
      </c>
      <c r="D41" s="26" t="s">
        <v>58</v>
      </c>
      <c r="E41" s="26" t="s">
        <v>59</v>
      </c>
      <c r="F41" s="26" t="s">
        <v>5</v>
      </c>
      <c r="G41" s="27">
        <v>0</v>
      </c>
      <c r="H41" s="27">
        <v>-59999</v>
      </c>
      <c r="I41" s="27"/>
      <c r="J41" s="27">
        <f t="shared" si="27"/>
        <v>-59999</v>
      </c>
      <c r="K41" s="27"/>
      <c r="L41" s="27">
        <v>23311.117370035354</v>
      </c>
      <c r="M41" s="27"/>
      <c r="N41" s="27">
        <f t="shared" si="17"/>
        <v>-36687.882629964646</v>
      </c>
    </row>
    <row r="42" spans="1:14" x14ac:dyDescent="0.3">
      <c r="A42" s="26"/>
      <c r="B42" s="26"/>
      <c r="C42" s="22" t="s">
        <v>32</v>
      </c>
      <c r="D42" s="26" t="s">
        <v>79</v>
      </c>
      <c r="E42" s="26" t="s">
        <v>80</v>
      </c>
      <c r="F42" s="26" t="s">
        <v>5</v>
      </c>
      <c r="G42" s="27"/>
      <c r="H42" s="27"/>
      <c r="I42" s="27"/>
      <c r="J42" s="27">
        <v>0</v>
      </c>
      <c r="K42" s="27"/>
      <c r="L42" s="27">
        <v>-238250.96000000002</v>
      </c>
      <c r="M42" s="27"/>
      <c r="N42" s="27">
        <f t="shared" si="17"/>
        <v>-238250.96000000002</v>
      </c>
    </row>
    <row r="43" spans="1:14" x14ac:dyDescent="0.3">
      <c r="A43" s="26"/>
      <c r="B43" s="26"/>
      <c r="C43" s="22" t="s">
        <v>32</v>
      </c>
      <c r="D43" s="51" t="s">
        <v>84</v>
      </c>
      <c r="E43" s="50" t="s">
        <v>85</v>
      </c>
      <c r="F43" s="26" t="s">
        <v>5</v>
      </c>
      <c r="G43" s="27"/>
      <c r="H43" s="27"/>
      <c r="I43" s="27"/>
      <c r="J43" s="27">
        <v>0</v>
      </c>
      <c r="K43" s="27">
        <v>-3511384</v>
      </c>
      <c r="L43" s="27"/>
      <c r="M43" s="27"/>
      <c r="N43" s="27">
        <f t="shared" si="17"/>
        <v>-3511384</v>
      </c>
    </row>
    <row r="44" spans="1:14" x14ac:dyDescent="0.3">
      <c r="A44" s="26"/>
      <c r="B44" s="26"/>
      <c r="C44" s="22" t="s">
        <v>24</v>
      </c>
      <c r="D44" s="26" t="s">
        <v>17</v>
      </c>
      <c r="E44" s="26" t="s">
        <v>17</v>
      </c>
      <c r="F44" s="26" t="s">
        <v>5</v>
      </c>
      <c r="G44" s="27">
        <v>-197589.14179558371</v>
      </c>
      <c r="H44" s="27"/>
      <c r="I44" s="27"/>
      <c r="J44" s="27">
        <f t="shared" si="27"/>
        <v>-197589.14179558371</v>
      </c>
      <c r="K44" s="27"/>
      <c r="L44" s="27"/>
      <c r="M44" s="27"/>
      <c r="N44" s="27">
        <f t="shared" si="17"/>
        <v>-197589.14179558371</v>
      </c>
    </row>
    <row r="45" spans="1:14" x14ac:dyDescent="0.3">
      <c r="A45" s="26"/>
      <c r="B45" s="26"/>
      <c r="C45" s="22" t="s">
        <v>26</v>
      </c>
      <c r="D45" s="26" t="s">
        <v>17</v>
      </c>
      <c r="E45" s="26" t="s">
        <v>17</v>
      </c>
      <c r="F45" s="26" t="s">
        <v>5</v>
      </c>
      <c r="G45" s="27">
        <v>-1443320</v>
      </c>
      <c r="H45" s="27"/>
      <c r="I45" s="27"/>
      <c r="J45" s="27">
        <f t="shared" si="27"/>
        <v>-1443320</v>
      </c>
      <c r="K45" s="27"/>
      <c r="L45" s="27"/>
      <c r="M45" s="27"/>
      <c r="N45" s="27">
        <f t="shared" si="17"/>
        <v>-1443320</v>
      </c>
    </row>
    <row r="46" spans="1:14" x14ac:dyDescent="0.3">
      <c r="A46" s="26"/>
      <c r="B46" s="26"/>
      <c r="C46" s="22" t="s">
        <v>38</v>
      </c>
      <c r="D46" s="26" t="s">
        <v>17</v>
      </c>
      <c r="E46" s="26" t="s">
        <v>17</v>
      </c>
      <c r="F46" s="26" t="s">
        <v>6</v>
      </c>
      <c r="G46" s="27">
        <v>-2705832.6545804902</v>
      </c>
      <c r="H46" s="27"/>
      <c r="I46" s="27"/>
      <c r="J46" s="27">
        <f t="shared" si="27"/>
        <v>-2705832.6545804902</v>
      </c>
      <c r="K46" s="27"/>
      <c r="L46" s="27"/>
      <c r="M46" s="27"/>
      <c r="N46" s="27">
        <f t="shared" si="17"/>
        <v>-2705832.6545804902</v>
      </c>
    </row>
    <row r="47" spans="1:14" ht="26.4" x14ac:dyDescent="0.3">
      <c r="A47" s="36" t="s">
        <v>41</v>
      </c>
      <c r="B47" s="41" t="s">
        <v>68</v>
      </c>
      <c r="C47" s="22" t="s">
        <v>32</v>
      </c>
      <c r="D47" s="26" t="s">
        <v>17</v>
      </c>
      <c r="E47" s="26" t="s">
        <v>17</v>
      </c>
      <c r="F47" s="26" t="s">
        <v>5</v>
      </c>
      <c r="G47" s="27">
        <v>-307452.65285746678</v>
      </c>
      <c r="H47" s="27"/>
      <c r="I47" s="27"/>
      <c r="J47" s="27">
        <f t="shared" si="27"/>
        <v>-307452.65285746678</v>
      </c>
      <c r="K47" s="27"/>
      <c r="L47" s="27">
        <v>-51884.961168268346</v>
      </c>
      <c r="M47" s="27"/>
      <c r="N47" s="27">
        <f t="shared" si="17"/>
        <v>-359337.61402573512</v>
      </c>
    </row>
    <row r="48" spans="1:14" x14ac:dyDescent="0.3">
      <c r="A48" s="36"/>
      <c r="B48" s="37"/>
      <c r="C48" s="22" t="s">
        <v>32</v>
      </c>
      <c r="D48" s="26" t="s">
        <v>60</v>
      </c>
      <c r="E48" s="26" t="s">
        <v>61</v>
      </c>
      <c r="F48" s="26" t="s">
        <v>5</v>
      </c>
      <c r="G48" s="27"/>
      <c r="H48" s="27"/>
      <c r="I48" s="27"/>
      <c r="J48" s="27">
        <v>0</v>
      </c>
      <c r="K48" s="27"/>
      <c r="L48" s="27">
        <v>-714.84432891083497</v>
      </c>
      <c r="M48" s="27"/>
      <c r="N48" s="27">
        <f t="shared" si="17"/>
        <v>-714.84432891083497</v>
      </c>
    </row>
    <row r="49" spans="1:24" x14ac:dyDescent="0.3">
      <c r="A49" s="36"/>
      <c r="B49" s="37"/>
      <c r="C49" s="22" t="s">
        <v>32</v>
      </c>
      <c r="D49" s="26" t="s">
        <v>58</v>
      </c>
      <c r="E49" s="26" t="s">
        <v>59</v>
      </c>
      <c r="F49" s="26" t="s">
        <v>5</v>
      </c>
      <c r="G49" s="27"/>
      <c r="H49" s="27"/>
      <c r="I49" s="27"/>
      <c r="J49" s="27">
        <v>0</v>
      </c>
      <c r="K49" s="27"/>
      <c r="L49" s="27">
        <v>-27938.099725738164</v>
      </c>
      <c r="M49" s="27"/>
      <c r="N49" s="27">
        <f t="shared" si="17"/>
        <v>-27938.099725738164</v>
      </c>
    </row>
    <row r="50" spans="1:24" x14ac:dyDescent="0.3">
      <c r="A50" s="26"/>
      <c r="B50" s="26"/>
      <c r="C50" s="22" t="s">
        <v>32</v>
      </c>
      <c r="D50" s="51" t="s">
        <v>84</v>
      </c>
      <c r="E50" s="50" t="s">
        <v>85</v>
      </c>
      <c r="F50" s="26" t="s">
        <v>5</v>
      </c>
      <c r="G50" s="27"/>
      <c r="H50" s="27"/>
      <c r="I50" s="27"/>
      <c r="J50" s="27">
        <v>0</v>
      </c>
      <c r="K50" s="27">
        <v>-16359</v>
      </c>
      <c r="L50" s="27"/>
      <c r="M50" s="27"/>
      <c r="N50" s="27">
        <f t="shared" si="17"/>
        <v>-16359</v>
      </c>
    </row>
    <row r="51" spans="1:24" x14ac:dyDescent="0.3">
      <c r="A51" s="26"/>
      <c r="B51" s="26"/>
      <c r="C51" s="22" t="s">
        <v>38</v>
      </c>
      <c r="D51" s="26" t="s">
        <v>17</v>
      </c>
      <c r="E51" s="26" t="s">
        <v>17</v>
      </c>
      <c r="F51" s="26" t="s">
        <v>6</v>
      </c>
      <c r="G51" s="27">
        <v>-874.97014538792291</v>
      </c>
      <c r="H51" s="27"/>
      <c r="I51" s="27"/>
      <c r="J51" s="27">
        <f t="shared" si="27"/>
        <v>-874.97014538792291</v>
      </c>
      <c r="K51" s="27"/>
      <c r="L51" s="27"/>
      <c r="M51" s="27"/>
      <c r="N51" s="27">
        <f t="shared" si="17"/>
        <v>-874.97014538792291</v>
      </c>
    </row>
    <row r="52" spans="1:24" x14ac:dyDescent="0.3">
      <c r="A52" s="26" t="s">
        <v>42</v>
      </c>
      <c r="B52" s="26" t="s">
        <v>43</v>
      </c>
      <c r="C52" s="22" t="s">
        <v>32</v>
      </c>
      <c r="D52" s="26" t="s">
        <v>17</v>
      </c>
      <c r="E52" s="26" t="s">
        <v>17</v>
      </c>
      <c r="F52" s="26" t="s">
        <v>5</v>
      </c>
      <c r="G52" s="27">
        <v>-6339607.182081379</v>
      </c>
      <c r="H52" s="27"/>
      <c r="I52" s="27"/>
      <c r="J52" s="27">
        <f t="shared" si="27"/>
        <v>-6339607.182081379</v>
      </c>
      <c r="K52" s="27"/>
      <c r="L52" s="27">
        <v>-368969.78239036619</v>
      </c>
      <c r="M52" s="27"/>
      <c r="N52" s="27">
        <f t="shared" si="17"/>
        <v>-6708576.9644717453</v>
      </c>
    </row>
    <row r="53" spans="1:24" x14ac:dyDescent="0.3">
      <c r="A53" s="26"/>
      <c r="B53" s="26"/>
      <c r="C53" s="22" t="s">
        <v>32</v>
      </c>
      <c r="D53" s="26" t="s">
        <v>60</v>
      </c>
      <c r="E53" s="26" t="s">
        <v>61</v>
      </c>
      <c r="F53" s="26" t="s">
        <v>5</v>
      </c>
      <c r="G53" s="27">
        <v>0</v>
      </c>
      <c r="H53" s="27">
        <v>-1121069</v>
      </c>
      <c r="I53" s="27"/>
      <c r="J53" s="27">
        <f t="shared" si="27"/>
        <v>-1121069</v>
      </c>
      <c r="K53" s="27"/>
      <c r="L53" s="27">
        <v>-365935.32761893887</v>
      </c>
      <c r="M53" s="27"/>
      <c r="N53" s="27">
        <f t="shared" si="17"/>
        <v>-1487004.3276189389</v>
      </c>
    </row>
    <row r="54" spans="1:24" x14ac:dyDescent="0.3">
      <c r="A54" s="26"/>
      <c r="B54" s="26"/>
      <c r="C54" s="22" t="s">
        <v>32</v>
      </c>
      <c r="D54" s="26" t="s">
        <v>58</v>
      </c>
      <c r="E54" s="26" t="s">
        <v>59</v>
      </c>
      <c r="F54" s="26" t="s">
        <v>5</v>
      </c>
      <c r="G54" s="27"/>
      <c r="H54" s="27"/>
      <c r="I54" s="27"/>
      <c r="J54" s="27">
        <v>0</v>
      </c>
      <c r="K54" s="27"/>
      <c r="L54" s="27">
        <v>-727.88572382206621</v>
      </c>
      <c r="M54" s="27"/>
      <c r="N54" s="27">
        <f t="shared" si="17"/>
        <v>-727.88572382206621</v>
      </c>
    </row>
    <row r="55" spans="1:24" x14ac:dyDescent="0.3">
      <c r="A55" s="26"/>
      <c r="B55" s="26"/>
      <c r="C55" s="22" t="s">
        <v>32</v>
      </c>
      <c r="D55" s="26" t="s">
        <v>62</v>
      </c>
      <c r="E55" s="26" t="s">
        <v>63</v>
      </c>
      <c r="F55" s="26" t="s">
        <v>5</v>
      </c>
      <c r="G55" s="27">
        <v>0</v>
      </c>
      <c r="H55" s="27">
        <v>-1185</v>
      </c>
      <c r="I55" s="27"/>
      <c r="J55" s="27">
        <f t="shared" si="27"/>
        <v>-1185</v>
      </c>
      <c r="K55" s="27"/>
      <c r="L55" s="27">
        <v>-1</v>
      </c>
      <c r="M55" s="27"/>
      <c r="N55" s="27">
        <f t="shared" si="17"/>
        <v>-1186</v>
      </c>
    </row>
    <row r="56" spans="1:24" x14ac:dyDescent="0.3">
      <c r="A56" s="26"/>
      <c r="B56" s="26"/>
      <c r="C56" s="22" t="s">
        <v>32</v>
      </c>
      <c r="D56" s="51" t="s">
        <v>84</v>
      </c>
      <c r="E56" s="50" t="s">
        <v>85</v>
      </c>
      <c r="F56" s="26" t="s">
        <v>5</v>
      </c>
      <c r="G56" s="27"/>
      <c r="H56" s="27"/>
      <c r="I56" s="27"/>
      <c r="J56" s="27">
        <v>0</v>
      </c>
      <c r="K56" s="27">
        <v>-1593594</v>
      </c>
      <c r="L56" s="27"/>
      <c r="M56" s="27"/>
      <c r="N56" s="27">
        <f t="shared" ref="N56" si="30">SUM(J56:M56)</f>
        <v>-1593594</v>
      </c>
    </row>
    <row r="57" spans="1:24" x14ac:dyDescent="0.3">
      <c r="A57" s="26"/>
      <c r="B57" s="26"/>
      <c r="C57" s="22" t="s">
        <v>24</v>
      </c>
      <c r="D57" s="26" t="s">
        <v>17</v>
      </c>
      <c r="E57" s="26" t="s">
        <v>17</v>
      </c>
      <c r="F57" s="26" t="s">
        <v>5</v>
      </c>
      <c r="G57" s="27">
        <v>-2511858.536305001</v>
      </c>
      <c r="H57" s="27"/>
      <c r="I57" s="27"/>
      <c r="J57" s="27">
        <f t="shared" si="27"/>
        <v>-2511858.536305001</v>
      </c>
      <c r="K57" s="27"/>
      <c r="L57" s="27"/>
      <c r="M57" s="27"/>
      <c r="N57" s="27">
        <f t="shared" si="17"/>
        <v>-2511858.536305001</v>
      </c>
    </row>
    <row r="58" spans="1:24" x14ac:dyDescent="0.3">
      <c r="A58" s="26"/>
      <c r="B58" s="26"/>
      <c r="C58" s="22" t="s">
        <v>38</v>
      </c>
      <c r="D58" s="26" t="s">
        <v>17</v>
      </c>
      <c r="E58" s="26" t="s">
        <v>17</v>
      </c>
      <c r="F58" s="26" t="s">
        <v>6</v>
      </c>
      <c r="G58" s="27">
        <v>-486127.99644893286</v>
      </c>
      <c r="H58" s="27"/>
      <c r="I58" s="27"/>
      <c r="J58" s="27">
        <f t="shared" si="27"/>
        <v>-486127.99644893286</v>
      </c>
      <c r="K58" s="27"/>
      <c r="L58" s="27"/>
      <c r="M58" s="27"/>
      <c r="N58" s="27">
        <f t="shared" si="17"/>
        <v>-486127.99644893286</v>
      </c>
    </row>
    <row r="59" spans="1:24" x14ac:dyDescent="0.3">
      <c r="A59" s="28" t="s">
        <v>73</v>
      </c>
      <c r="B59" s="30"/>
      <c r="C59" s="23"/>
      <c r="D59" s="30"/>
      <c r="E59" s="30"/>
      <c r="F59" s="30"/>
      <c r="G59" s="31">
        <f>+SUBTOTAL(9, G60:G64)</f>
        <v>-1584000</v>
      </c>
      <c r="H59" s="31">
        <f t="shared" ref="H59:J59" si="31">+SUBTOTAL(9, H60:H64)</f>
        <v>0</v>
      </c>
      <c r="I59" s="31">
        <f t="shared" si="31"/>
        <v>130000</v>
      </c>
      <c r="J59" s="31">
        <f t="shared" si="31"/>
        <v>-1454000</v>
      </c>
      <c r="K59" s="31">
        <f t="shared" ref="K59" si="32">+SUBTOTAL(9, K60:K64)</f>
        <v>0</v>
      </c>
      <c r="L59" s="31">
        <f t="shared" ref="L59:N59" si="33">+SUBTOTAL(9, L60:L64)</f>
        <v>-1968992.5</v>
      </c>
      <c r="M59" s="31">
        <f t="shared" si="33"/>
        <v>440000</v>
      </c>
      <c r="N59" s="31">
        <f t="shared" si="33"/>
        <v>-2982992.5</v>
      </c>
    </row>
    <row r="60" spans="1:24" x14ac:dyDescent="0.3">
      <c r="A60" s="29" t="s">
        <v>44</v>
      </c>
      <c r="B60" s="30"/>
      <c r="C60" s="23"/>
      <c r="D60" s="30"/>
      <c r="E60" s="30"/>
      <c r="F60" s="30"/>
      <c r="G60" s="31">
        <f>+SUBTOTAL(9, G61:G64)</f>
        <v>-1584000</v>
      </c>
      <c r="H60" s="31">
        <f t="shared" ref="H60:J60" si="34">+SUBTOTAL(9, H61:H64)</f>
        <v>0</v>
      </c>
      <c r="I60" s="31">
        <f t="shared" si="34"/>
        <v>130000</v>
      </c>
      <c r="J60" s="31">
        <f t="shared" si="34"/>
        <v>-1454000</v>
      </c>
      <c r="K60" s="31">
        <f t="shared" ref="K60" si="35">+SUBTOTAL(9, K61:K64)</f>
        <v>0</v>
      </c>
      <c r="L60" s="31">
        <f t="shared" ref="L60:N60" si="36">+SUBTOTAL(9, L61:L64)</f>
        <v>-1968992.5</v>
      </c>
      <c r="M60" s="31">
        <f t="shared" si="36"/>
        <v>440000</v>
      </c>
      <c r="N60" s="31">
        <f t="shared" si="36"/>
        <v>-2982992.5</v>
      </c>
    </row>
    <row r="61" spans="1:24" x14ac:dyDescent="0.3">
      <c r="A61" s="54" t="s">
        <v>29</v>
      </c>
      <c r="B61" s="54"/>
      <c r="C61" s="23"/>
      <c r="D61" s="30"/>
      <c r="E61" s="30"/>
      <c r="F61" s="30"/>
      <c r="G61" s="31">
        <f t="shared" ref="G61:N61" si="37">+SUBTOTAL(9, G62)</f>
        <v>-664000</v>
      </c>
      <c r="H61" s="31">
        <f t="shared" si="37"/>
        <v>0</v>
      </c>
      <c r="I61" s="31">
        <f t="shared" si="37"/>
        <v>60000</v>
      </c>
      <c r="J61" s="31">
        <f t="shared" si="37"/>
        <v>-604000</v>
      </c>
      <c r="K61" s="31">
        <f t="shared" si="37"/>
        <v>0</v>
      </c>
      <c r="L61" s="31">
        <f t="shared" si="37"/>
        <v>-1968992.5</v>
      </c>
      <c r="M61" s="31">
        <f t="shared" si="37"/>
        <v>440000</v>
      </c>
      <c r="N61" s="31">
        <f t="shared" si="37"/>
        <v>-2132992.5</v>
      </c>
      <c r="O61" s="42"/>
      <c r="P61" s="42"/>
    </row>
    <row r="62" spans="1:24" s="34" customFormat="1" x14ac:dyDescent="0.3">
      <c r="A62" s="32" t="s">
        <v>45</v>
      </c>
      <c r="B62" s="26" t="s">
        <v>46</v>
      </c>
      <c r="C62" s="22" t="s">
        <v>32</v>
      </c>
      <c r="D62" s="26" t="s">
        <v>33</v>
      </c>
      <c r="E62" s="26" t="s">
        <v>34</v>
      </c>
      <c r="F62" s="26" t="s">
        <v>47</v>
      </c>
      <c r="G62" s="33">
        <v>-664000</v>
      </c>
      <c r="H62" s="33"/>
      <c r="I62" s="27">
        <v>60000</v>
      </c>
      <c r="J62" s="27">
        <f t="shared" si="27"/>
        <v>-604000</v>
      </c>
      <c r="K62" s="27"/>
      <c r="L62" s="33">
        <v>-1968992.5</v>
      </c>
      <c r="M62" s="33">
        <f>-60000+500000</f>
        <v>440000</v>
      </c>
      <c r="N62" s="27">
        <f t="shared" si="17"/>
        <v>-2132992.5</v>
      </c>
      <c r="O62" s="42"/>
      <c r="P62"/>
      <c r="Q62"/>
      <c r="R62"/>
      <c r="S62"/>
      <c r="T62"/>
      <c r="U62"/>
      <c r="V62"/>
      <c r="W62"/>
      <c r="X62"/>
    </row>
    <row r="63" spans="1:24" s="34" customFormat="1" x14ac:dyDescent="0.3">
      <c r="A63" s="55" t="s">
        <v>35</v>
      </c>
      <c r="B63" s="55"/>
      <c r="C63" s="35"/>
      <c r="D63" s="35"/>
      <c r="E63" s="35"/>
      <c r="F63" s="35"/>
      <c r="G63" s="31">
        <f>+SUBTOTAL(9, G64)</f>
        <v>-920000</v>
      </c>
      <c r="H63" s="31">
        <f t="shared" ref="H63:N63" si="38">+SUBTOTAL(9, H64)</f>
        <v>0</v>
      </c>
      <c r="I63" s="31">
        <f t="shared" si="38"/>
        <v>70000</v>
      </c>
      <c r="J63" s="31">
        <f t="shared" si="38"/>
        <v>-850000</v>
      </c>
      <c r="K63" s="31">
        <f t="shared" si="38"/>
        <v>0</v>
      </c>
      <c r="L63" s="31">
        <f t="shared" si="38"/>
        <v>0</v>
      </c>
      <c r="M63" s="31">
        <f t="shared" si="38"/>
        <v>0</v>
      </c>
      <c r="N63" s="31">
        <f t="shared" si="38"/>
        <v>-850000</v>
      </c>
      <c r="O63" s="42"/>
      <c r="P63" s="42"/>
      <c r="Q63" s="42"/>
      <c r="R63"/>
      <c r="S63"/>
      <c r="T63"/>
      <c r="U63"/>
      <c r="V63"/>
      <c r="W63"/>
      <c r="X63"/>
    </row>
    <row r="64" spans="1:24" s="34" customFormat="1" ht="26.4" x14ac:dyDescent="0.3">
      <c r="A64" s="36" t="s">
        <v>48</v>
      </c>
      <c r="B64" s="37" t="s">
        <v>49</v>
      </c>
      <c r="C64" s="22" t="s">
        <v>32</v>
      </c>
      <c r="D64" s="26"/>
      <c r="F64" s="26" t="s">
        <v>5</v>
      </c>
      <c r="G64" s="33">
        <v>-920000</v>
      </c>
      <c r="H64" s="33"/>
      <c r="I64" s="33">
        <v>70000</v>
      </c>
      <c r="J64" s="27">
        <f t="shared" si="27"/>
        <v>-850000</v>
      </c>
      <c r="K64" s="27"/>
      <c r="L64" s="43"/>
      <c r="M64" s="43"/>
      <c r="N64" s="27">
        <f t="shared" si="17"/>
        <v>-850000</v>
      </c>
      <c r="O64" s="42"/>
      <c r="P64"/>
      <c r="Q64"/>
      <c r="R64"/>
      <c r="S64"/>
      <c r="T64"/>
      <c r="U64"/>
      <c r="V64"/>
      <c r="W64"/>
      <c r="X64"/>
    </row>
    <row r="65" spans="1:24" s="34" customFormat="1" x14ac:dyDescent="0.3">
      <c r="A65" s="29" t="s">
        <v>50</v>
      </c>
      <c r="B65" s="38"/>
      <c r="C65" s="39"/>
      <c r="D65" s="38"/>
      <c r="E65" s="38"/>
      <c r="F65" s="38"/>
      <c r="G65" s="31">
        <f>+SUBTOTAL(9, G66:G69)</f>
        <v>-3288880.4000000004</v>
      </c>
      <c r="H65" s="31">
        <f t="shared" ref="H65:N65" si="39">+SUBTOTAL(9, H66:H69)</f>
        <v>0</v>
      </c>
      <c r="I65" s="31">
        <f t="shared" si="39"/>
        <v>0</v>
      </c>
      <c r="J65" s="31">
        <f t="shared" si="39"/>
        <v>-3288880.4000000004</v>
      </c>
      <c r="K65" s="31">
        <f t="shared" si="39"/>
        <v>0</v>
      </c>
      <c r="L65" s="31">
        <f t="shared" si="39"/>
        <v>0</v>
      </c>
      <c r="M65" s="31">
        <f t="shared" si="39"/>
        <v>0</v>
      </c>
      <c r="N65" s="31">
        <f t="shared" si="39"/>
        <v>-3288880.4000000004</v>
      </c>
      <c r="O65"/>
      <c r="P65"/>
      <c r="Q65"/>
      <c r="R65"/>
      <c r="S65"/>
      <c r="T65" s="42"/>
      <c r="U65" s="42"/>
      <c r="V65" s="42"/>
      <c r="W65" s="42"/>
      <c r="X65" s="42"/>
    </row>
    <row r="66" spans="1:24" x14ac:dyDescent="0.3">
      <c r="A66" s="26" t="s">
        <v>20</v>
      </c>
      <c r="B66" s="26" t="s">
        <v>21</v>
      </c>
      <c r="C66" s="22" t="s">
        <v>22</v>
      </c>
      <c r="D66" s="26" t="s">
        <v>33</v>
      </c>
      <c r="E66" s="26" t="s">
        <v>34</v>
      </c>
      <c r="F66" s="26" t="s">
        <v>51</v>
      </c>
      <c r="G66" s="27">
        <v>-1636853.0760000001</v>
      </c>
      <c r="H66" s="27"/>
      <c r="I66" s="27"/>
      <c r="J66" s="27">
        <f t="shared" si="27"/>
        <v>-1636853.0760000001</v>
      </c>
      <c r="K66" s="27"/>
      <c r="L66" s="27"/>
      <c r="M66" s="27"/>
      <c r="N66" s="27">
        <f t="shared" si="17"/>
        <v>-1636853.0760000001</v>
      </c>
      <c r="O66" s="42"/>
      <c r="P66" s="42"/>
      <c r="Q66" s="42"/>
      <c r="R66" s="42"/>
      <c r="S66" s="42"/>
      <c r="T66" s="42"/>
      <c r="V66" s="42"/>
      <c r="W66" s="42"/>
    </row>
    <row r="67" spans="1:24" x14ac:dyDescent="0.3">
      <c r="A67" s="26"/>
      <c r="B67" s="26"/>
      <c r="C67" s="22" t="s">
        <v>22</v>
      </c>
      <c r="D67" s="26"/>
      <c r="E67" s="26"/>
      <c r="F67" s="26" t="s">
        <v>5</v>
      </c>
      <c r="G67" s="27">
        <v>-1343347.324</v>
      </c>
      <c r="H67" s="27"/>
      <c r="I67" s="27"/>
      <c r="J67" s="27">
        <f t="shared" si="27"/>
        <v>-1343347.324</v>
      </c>
      <c r="K67" s="27"/>
      <c r="L67" s="27"/>
      <c r="M67" s="27"/>
      <c r="N67" s="27">
        <f t="shared" si="17"/>
        <v>-1343347.324</v>
      </c>
      <c r="R67" s="42"/>
      <c r="S67" s="42"/>
      <c r="T67" s="42"/>
      <c r="V67" s="42"/>
      <c r="W67" s="42"/>
    </row>
    <row r="68" spans="1:24" x14ac:dyDescent="0.3">
      <c r="A68" s="26"/>
      <c r="B68" s="26"/>
      <c r="C68" s="22" t="s">
        <v>26</v>
      </c>
      <c r="D68" s="26" t="s">
        <v>33</v>
      </c>
      <c r="E68" s="26" t="s">
        <v>34</v>
      </c>
      <c r="F68" s="26" t="s">
        <v>4</v>
      </c>
      <c r="G68" s="27">
        <v>-20000</v>
      </c>
      <c r="H68" s="27"/>
      <c r="I68" s="27"/>
      <c r="J68" s="27">
        <f t="shared" si="27"/>
        <v>-20000</v>
      </c>
      <c r="K68" s="27"/>
      <c r="L68" s="27"/>
      <c r="M68" s="27"/>
      <c r="N68" s="27">
        <f t="shared" si="17"/>
        <v>-20000</v>
      </c>
    </row>
    <row r="69" spans="1:24" x14ac:dyDescent="0.3">
      <c r="A69" s="26"/>
      <c r="B69" s="26"/>
      <c r="C69" s="22" t="s">
        <v>26</v>
      </c>
      <c r="D69" s="26" t="s">
        <v>17</v>
      </c>
      <c r="E69" s="26" t="s">
        <v>17</v>
      </c>
      <c r="F69" s="26" t="s">
        <v>5</v>
      </c>
      <c r="G69" s="27">
        <v>-288680</v>
      </c>
      <c r="H69" s="27"/>
      <c r="I69" s="27"/>
      <c r="J69" s="27">
        <f t="shared" si="27"/>
        <v>-288680</v>
      </c>
      <c r="K69" s="27"/>
      <c r="L69" s="27"/>
      <c r="M69" s="27"/>
      <c r="N69" s="27">
        <f t="shared" si="17"/>
        <v>-288680</v>
      </c>
    </row>
    <row r="70" spans="1:24" ht="14.4" customHeight="1" x14ac:dyDescent="0.3"/>
    <row r="71" spans="1:24" ht="14.4" customHeight="1" x14ac:dyDescent="0.3">
      <c r="A71" s="52" t="s">
        <v>70</v>
      </c>
      <c r="B71" s="52"/>
      <c r="C71" s="52"/>
      <c r="D71" s="52"/>
      <c r="E71" s="52"/>
      <c r="F71" s="52"/>
      <c r="G71" s="52"/>
      <c r="H71" s="52"/>
      <c r="I71" s="52"/>
      <c r="J71" s="52"/>
      <c r="K71" s="52"/>
      <c r="L71" s="52"/>
      <c r="M71" s="52"/>
      <c r="N71" s="52"/>
    </row>
    <row r="72" spans="1:24" x14ac:dyDescent="0.3">
      <c r="A72" s="52"/>
      <c r="B72" s="52"/>
      <c r="C72" s="52"/>
      <c r="D72" s="52"/>
      <c r="E72" s="52"/>
      <c r="F72" s="52"/>
      <c r="G72" s="52"/>
      <c r="H72" s="52"/>
      <c r="I72" s="52"/>
      <c r="J72" s="52"/>
      <c r="K72" s="52"/>
      <c r="L72" s="52"/>
      <c r="M72" s="52"/>
      <c r="N72" s="52"/>
    </row>
    <row r="73" spans="1:24" x14ac:dyDescent="0.3">
      <c r="A73" s="40"/>
      <c r="B73" s="40"/>
      <c r="C73" s="40"/>
      <c r="D73" s="40"/>
      <c r="E73" s="40"/>
      <c r="F73" s="40"/>
      <c r="G73" s="40"/>
      <c r="H73" s="40"/>
      <c r="I73" s="40"/>
    </row>
  </sheetData>
  <mergeCells count="9">
    <mergeCell ref="A71:N72"/>
    <mergeCell ref="E2:N3"/>
    <mergeCell ref="A61:B61"/>
    <mergeCell ref="A63:B63"/>
    <mergeCell ref="A17:B17"/>
    <mergeCell ref="A21:B21"/>
    <mergeCell ref="A22:B22"/>
    <mergeCell ref="A23:B23"/>
    <mergeCell ref="A32:B32"/>
  </mergeCells>
  <phoneticPr fontId="19" type="noConversion"/>
  <pageMargins left="0.70866141732283472" right="0.70866141732283472" top="0.74803149606299213" bottom="0.74803149606299213" header="0.31496062992125984" footer="0.31496062992125984"/>
  <pageSetup paperSize="9" scale="86" fitToHeight="0" orientation="landscape" r:id="rId1"/>
  <headerFooter>
    <oddFooter>Lk &amp;P &amp;N-st</oddFooter>
  </headerFooter>
  <customProperties>
    <customPr name="EpmWorksheetKeyString_GU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 3 RIA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Fazijev</dc:creator>
  <cp:lastModifiedBy>Helena Siemann</cp:lastModifiedBy>
  <cp:lastPrinted>2022-12-30T15:20:37Z</cp:lastPrinted>
  <dcterms:created xsi:type="dcterms:W3CDTF">2022-12-29T15:28:09Z</dcterms:created>
  <dcterms:modified xsi:type="dcterms:W3CDTF">2023-08-04T06:54:32Z</dcterms:modified>
</cp:coreProperties>
</file>